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6-EAU ET ASSAINISSEMENT\GEPU_partage\SITE WEB\"/>
    </mc:Choice>
  </mc:AlternateContent>
  <bookViews>
    <workbookView xWindow="0" yWindow="0" windowWidth="28800" windowHeight="11400"/>
  </bookViews>
  <sheets>
    <sheet name="Formulaire" sheetId="10" r:id="rId1"/>
    <sheet name="Listes" sheetId="5" state="hidden" r:id="rId2"/>
  </sheets>
  <definedNames>
    <definedName name="_xlnm.Print_Area" localSheetId="0">Formulaire!$B$1:$J$136</definedName>
    <definedName name="_xlnm.Print_Area" localSheetId="1">Listes!$K$1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4" i="10" l="1"/>
  <c r="C46" i="10" l="1"/>
  <c r="E136" i="10" l="1"/>
  <c r="E135" i="10"/>
  <c r="E130" i="10" l="1"/>
  <c r="E128" i="10"/>
  <c r="C133" i="10" s="1"/>
  <c r="E127" i="10"/>
  <c r="F126" i="10"/>
  <c r="E126" i="10"/>
  <c r="D104" i="10"/>
  <c r="D89" i="10"/>
  <c r="F72" i="10"/>
  <c r="F63" i="10"/>
  <c r="F61" i="10"/>
  <c r="G55" i="10"/>
  <c r="C45" i="10"/>
  <c r="C74" i="10" l="1"/>
  <c r="G86" i="10"/>
  <c r="G87" i="10" s="1"/>
  <c r="C57" i="10"/>
  <c r="G83" i="10"/>
  <c r="E129" i="10"/>
  <c r="C65" i="10"/>
  <c r="C94" i="10" l="1"/>
  <c r="G106" i="10"/>
  <c r="G102" i="10"/>
  <c r="G104" i="10"/>
  <c r="G91" i="10"/>
  <c r="G84" i="10"/>
  <c r="E131" i="10" s="1"/>
  <c r="E132" i="10"/>
  <c r="C108" i="10" l="1"/>
  <c r="E134" i="10"/>
  <c r="F101" i="10"/>
  <c r="G89" i="10"/>
  <c r="E133" i="10" s="1"/>
  <c r="C93" i="10"/>
  <c r="F91" i="10"/>
</calcChain>
</file>

<file path=xl/sharedStrings.xml><?xml version="1.0" encoding="utf-8"?>
<sst xmlns="http://schemas.openxmlformats.org/spreadsheetml/2006/main" count="250" uniqueCount="163">
  <si>
    <t>Tous les champs sur fond bleu clair doivent être renseignés.</t>
  </si>
  <si>
    <t>Surface d'apport</t>
  </si>
  <si>
    <t>ZONAGE PLUVIAL DE
LANNION-TRÉGOR COMMUNAUTÉ</t>
  </si>
  <si>
    <t>DOCUMENTS A FOURNIR POUR LA DEMANDE D'URBANISME</t>
  </si>
  <si>
    <t>Le présent formulaire complété</t>
  </si>
  <si>
    <t>Les champs sur fond jaune clair indiquent les résultats des calculs.</t>
  </si>
  <si>
    <t>ÉTAPE 1 – CALCUL DE LA SURFACE COLLECTÉE PAR LE DISPOSITIF DE GESTION DES EAUX PLUVIALES</t>
  </si>
  <si>
    <t xml:space="preserve"> m²</t>
  </si>
  <si>
    <t xml:space="preserve"> m²  </t>
  </si>
  <si>
    <t>x</t>
  </si>
  <si>
    <t>Durée de vidange</t>
  </si>
  <si>
    <t xml:space="preserve"> heures</t>
  </si>
  <si>
    <t xml:space="preserve"> cm</t>
  </si>
  <si>
    <t xml:space="preserve"> de la surface d'apport</t>
  </si>
  <si>
    <t>soit</t>
  </si>
  <si>
    <t xml:space="preserve"> m³</t>
  </si>
  <si>
    <t xml:space="preserve"> L</t>
  </si>
  <si>
    <t>mm/heure</t>
  </si>
  <si>
    <t>ÉTAPE 2 – VITESSE D'INFILTRATION</t>
  </si>
  <si>
    <t>Structure d'infiltration</t>
  </si>
  <si>
    <t>Non</t>
  </si>
  <si>
    <t>Espace vert creux</t>
  </si>
  <si>
    <t>Oui</t>
  </si>
  <si>
    <t>Types de dispositifs</t>
  </si>
  <si>
    <t>Oui / Non</t>
  </si>
  <si>
    <t></t>
  </si>
  <si>
    <t>Surface bâtie</t>
  </si>
  <si>
    <t>Surface d'apport retenue</t>
  </si>
  <si>
    <t>Surface d'infiltration minimale</t>
  </si>
  <si>
    <t>Durée de vidange du dispositif</t>
  </si>
  <si>
    <t>Si oui, indiquer la vitesse d'infiltration mesurée</t>
  </si>
  <si>
    <t>La vitesse d'infiltration a-t-elle été mesurée ?</t>
  </si>
  <si>
    <t>Si oui, indiquer la surface concernée</t>
  </si>
  <si>
    <t>Si oui, sélectionner la classe d'épaisseur du substrat utilisé</t>
  </si>
  <si>
    <t>cm</t>
  </si>
  <si>
    <t>&lt; 10</t>
  </si>
  <si>
    <t>de 10 à 30</t>
  </si>
  <si>
    <t>&gt; 30</t>
  </si>
  <si>
    <t>Type de dispositif</t>
  </si>
  <si>
    <t>m²</t>
  </si>
  <si>
    <t>Case à cocher</t>
  </si>
  <si>
    <t>Epaisseur</t>
  </si>
  <si>
    <t>x
x</t>
  </si>
  <si>
    <t>Le plan masse du projet faisant apparaitre l'implantation du/des dispositif(s) de gestion des eaux pluviales et ses/leurs caractéristiques*</t>
  </si>
  <si>
    <t>x
x
x</t>
  </si>
  <si>
    <t>ÉTAPE 3 – CALCUL DES DIMENSIONS MINIMALES DU DISPOSITIF DE GESTION DES EAUX PLUVIALES</t>
  </si>
  <si>
    <t>Dispositif n°</t>
  </si>
  <si>
    <t>FORMULAIRE D'AIDE AU RESPECT DES RÈGLES ET RECOMMANDATIONS DU ZONAGE PLUVIAL
VALANT JUSTIFICATIF DE DIMENSIONNEMENT DANS LE CADRE D'UNE DEMANDE D'URBANISME</t>
  </si>
  <si>
    <t>Si le projet comprend plusieurs dispositifs,
numérotez chaque formulaire/dispositif</t>
  </si>
  <si>
    <t>Il est obligatoire de gérer un volume de 60 L par m² de surface d'apport, sur une surface d’infiltration minimale définie en fonction du type de dispositif et de la vitesse d'infiltration lorsqu'elle est est connue (cf. article 12A du zonage pluvial - méthode 1).</t>
  </si>
  <si>
    <t>Volume minimal d'eau à gérer</t>
  </si>
  <si>
    <t>Vitesse d'infiltration retenue</t>
  </si>
  <si>
    <t>Volume minimal d'eau gérer</t>
  </si>
  <si>
    <t>liste</t>
  </si>
  <si>
    <t>espacement</t>
  </si>
  <si>
    <t>formule</t>
  </si>
  <si>
    <t>colonne G</t>
  </si>
  <si>
    <t>Colonne F</t>
  </si>
  <si>
    <t>Colonne C</t>
  </si>
  <si>
    <t>Colonne G</t>
  </si>
  <si>
    <t>Colonnes G &amp; F</t>
  </si>
  <si>
    <t>Colonnes E &amp; F</t>
  </si>
  <si>
    <t>Colonne E</t>
  </si>
  <si>
    <t>Colonnes C &amp; E</t>
  </si>
  <si>
    <t>Le formulaire est accompagné d’une notice  en ligne à destination des particuliers et de ses prestataires.</t>
  </si>
  <si>
    <t>Vous pouvez adapter les dimensions du dispositif, sous réserve de respecter la surface d’infiltration minimale imposée. L’augmentation de la surface d’infiltration améliore l’efficacité du dispositif. Elle peut s'accompagner d’une augmentation du volume de stockage, à condition que les dispositifs prévus restent intégrés à l'aménagement global (cf. article 9 du zonage pluvial).</t>
  </si>
  <si>
    <t>Autre suface aménagée collectée*</t>
  </si>
  <si>
    <t>https://www.lannion-tregor.com/vos-services/eau-et-assainissement/gestion-des-eaux-pluviales/particuliers/</t>
  </si>
  <si>
    <t>ÉTAPE 4 (FACULTATIVE) – OPTIMISATION DES DIMENSIONS DU DISPOSITIF DE GESTION DES EAUX PLUVIALES</t>
  </si>
  <si>
    <t>Si oui, indiquez la surface d'infiltration envisagée</t>
  </si>
  <si>
    <t>Souhaitez-vous augmenter la surface d'infiltration du dispositif ?</t>
  </si>
  <si>
    <t>Mise en forme conditionnelle</t>
  </si>
  <si>
    <t>https://www.lannion-tregor.com/vos-services/eau-et-assainissement/gestion-des-eaux-pluviales/regles-et-recommandations/</t>
  </si>
  <si>
    <t>L’ensemble des règles et recommandations de gestion des eaux pluviales est détaillé dans la notice réglementaire du zonage pluvial.</t>
  </si>
  <si>
    <t>Commune</t>
  </si>
  <si>
    <t>BERHET</t>
  </si>
  <si>
    <t>CAMLEZ</t>
  </si>
  <si>
    <t>CAOUENNEC-LANVEZEAC</t>
  </si>
  <si>
    <t>CAVAN</t>
  </si>
  <si>
    <t>COATASCORN</t>
  </si>
  <si>
    <t>COATREVEN</t>
  </si>
  <si>
    <t>KERBORS</t>
  </si>
  <si>
    <t>KERMARIA-SULARD</t>
  </si>
  <si>
    <t>LA ROCHE-JAUDY</t>
  </si>
  <si>
    <t>LANGOAT</t>
  </si>
  <si>
    <t>LANMERIN</t>
  </si>
  <si>
    <t>LANMODEZ</t>
  </si>
  <si>
    <t>LANNION</t>
  </si>
  <si>
    <t>LANVELLEC</t>
  </si>
  <si>
    <t>LE VIEUX-MARCHE</t>
  </si>
  <si>
    <t>LEZARDRIEUX</t>
  </si>
  <si>
    <t>LOGUIVY-PLOUGRAS</t>
  </si>
  <si>
    <t>LOUANNEC</t>
  </si>
  <si>
    <t>MANTALLOT</t>
  </si>
  <si>
    <t>MINIHY-TREGUIER</t>
  </si>
  <si>
    <t>PENVENAN</t>
  </si>
  <si>
    <t>PERROS-GUIREC</t>
  </si>
  <si>
    <t>PLESTIN-LES-GREVES</t>
  </si>
  <si>
    <t>PLEUBIAN</t>
  </si>
  <si>
    <t>PLEUDANIEL</t>
  </si>
  <si>
    <t>PLEUMEUR-BODOU</t>
  </si>
  <si>
    <t>PLEUMEUR-GAUTIER</t>
  </si>
  <si>
    <t>PLOUARET</t>
  </si>
  <si>
    <t>PLOUBEZRE</t>
  </si>
  <si>
    <t>PLOUGRAS</t>
  </si>
  <si>
    <t>PLOUGRESCANT</t>
  </si>
  <si>
    <t>PLOUGUIEL</t>
  </si>
  <si>
    <t>PLOULEC'H</t>
  </si>
  <si>
    <t>PLOUMILLIAU</t>
  </si>
  <si>
    <t>PLOUNERIN</t>
  </si>
  <si>
    <t>PLOUNEVEZ-MOEDEC</t>
  </si>
  <si>
    <t>PLOUZELAMBRE</t>
  </si>
  <si>
    <t>PLUFUR</t>
  </si>
  <si>
    <t>PLUZUNET</t>
  </si>
  <si>
    <t>PRAT</t>
  </si>
  <si>
    <t>QUEMPERVEN</t>
  </si>
  <si>
    <t>ROSPEZ</t>
  </si>
  <si>
    <t>SAINT-MICHEL-EN-GREVE</t>
  </si>
  <si>
    <t>SAINT-QUAY-PERROS</t>
  </si>
  <si>
    <t>TONQUEDEC</t>
  </si>
  <si>
    <t>TREBEURDEN</t>
  </si>
  <si>
    <t>TREDARZEC</t>
  </si>
  <si>
    <t>TREDREZ-LOCQUEMEAU</t>
  </si>
  <si>
    <t>TREDUDER</t>
  </si>
  <si>
    <t>TREGASTEL</t>
  </si>
  <si>
    <t>TREGROM</t>
  </si>
  <si>
    <t>TREGUIER</t>
  </si>
  <si>
    <t>TRELEVERN</t>
  </si>
  <si>
    <t>TREMEL</t>
  </si>
  <si>
    <t>TREVOU-TREGUIGNEC</t>
  </si>
  <si>
    <t>TREZENY</t>
  </si>
  <si>
    <t>TROGUERY</t>
  </si>
  <si>
    <t>LIEU DU PROJET D'AMENAGEMENT</t>
  </si>
  <si>
    <t>Sélectionnez la commune</t>
  </si>
  <si>
    <t>Précisez l'adresse</t>
  </si>
  <si>
    <t>* Fournir le plan de localisation des essais d'infiltration et le rapport de présentation des essais réalisés (type d'essais, profondeur, mesures, valeur retenue)</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</si>
  <si>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</si>
  <si>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La surface d’apport correspond à la somme des surfaces bâties et de l’ensemble des surfaces aménagées dont les eaux pluviales sont dirigées vers le dispositif de gestion à dimensionner. Pour plus d'informations, consultez l'étape 5 de la notice en ligne.</t>
  </si>
  <si>
    <t>Une partie des toitures est-elle végétalisée ?</t>
  </si>
  <si>
    <t>Type de dispositif (sélectionnez dans la liste)</t>
  </si>
  <si>
    <r>
      <t xml:space="preserve">Une adaptation de la règle de dimensionnement définie à l'article 12 (par exemple en cas de risque particulier, de contrainte réglementaire ou en zone urbaine dense) ou le recours à une méthode normée pour le dimensionnement des dispositifs est possible. </t>
    </r>
    <r>
      <rPr>
        <sz val="11"/>
        <color theme="1"/>
        <rFont val="Montserrat SemiBold"/>
      </rPr>
      <t>Dans ce cas, le présent formulaire n’est pas adapté et le pétitionnaire devra fournir ses propres documents et justificatifs.</t>
    </r>
  </si>
  <si>
    <t>Joignez le formulaire complété à votre demande d'autorisation au format PDF.
1/ Menu Fichier → Enregistrer sous
2/ Menu déroulant "type"  → sélectionner PDF (*.pdf)
3/ Enregistrer</t>
  </si>
  <si>
    <t>soit un taux d'étalement pluvial de</t>
  </si>
  <si>
    <t>Taux d'étalement pluvial de</t>
  </si>
  <si>
    <t>ÉTAPE 5 – DEBORDEMENT ET RUISSELLEMENT PLUVIAL</t>
  </si>
  <si>
    <t>En cas de débordement du dispositif lors des pluies exceptionnelles, les eaux pluviales suivront un parcours à moindre dommage pour le projet lui-même et pour les enjeux (personnes et biens) existants à l’aval, selon la règle énoncée à l'article 16 du zonage pluvial.</t>
  </si>
  <si>
    <r>
      <t>Le projet tient compte de la vulnérabilité au ruissellement pluvial*</t>
    </r>
    <r>
      <rPr>
        <vertAlign val="superscript"/>
        <sz val="11"/>
        <color theme="1"/>
        <rFont val="Montserrat"/>
      </rPr>
      <t>2</t>
    </r>
    <r>
      <rPr>
        <sz val="11"/>
        <color theme="1"/>
        <rFont val="Montserrat"/>
      </rPr>
      <t xml:space="preserve"> en anticipant les écoulements venant de l'amont qu’il est susceptible de recevoir, selon les règles énoncées à l'article 17 du zonage pluvial. </t>
    </r>
  </si>
  <si>
    <r>
      <t>*</t>
    </r>
    <r>
      <rPr>
        <i/>
        <vertAlign val="superscript"/>
        <sz val="10"/>
        <color theme="1"/>
        <rFont val="Montserrat"/>
      </rPr>
      <t>2</t>
    </r>
    <r>
      <rPr>
        <i/>
        <sz val="10"/>
        <color theme="1"/>
        <rFont val="Montserrat"/>
      </rPr>
      <t xml:space="preserve"> Les principaux secteurs vulnérables aux inondations par ruissellement sont identifiés dans les prescriptions graphiques de la carte en ligne du PLUiH.</t>
    </r>
  </si>
  <si>
    <t>https://georchestra.lannion-tregor.com/mviewer/?config=ltc_apps/pluih/config.xml#</t>
  </si>
  <si>
    <t>Débordement sans dommage</t>
  </si>
  <si>
    <t>Absence de vulnérabilité au ruissellement pluvial</t>
  </si>
  <si>
    <t>Il a pour objectif d’aider le pétitionnaire à :</t>
  </si>
  <si>
    <t>- dimensionner des dispositifs de gestion des eaux pluviales permettant la rétention temporaire d’un volume de 60 L/m² de surface d’apport, sur une surface d’infiltration minimale, conformément aux dispositions de l’article 12 ;</t>
  </si>
  <si>
    <t>- anticiper les conséquences des pluies exceptionnelles, afin de limiter la vulnérabilité du projet au ruissellement pluvial provenant de l’amont et d’éviter toute aggravation de la situation en aval, conformément aux dispositions des articles 16 et 17.</t>
  </si>
  <si>
    <r>
      <t xml:space="preserve">Le formulaire permet de dimensionner un seul dispositif de gestion des eaux pluviales. </t>
    </r>
    <r>
      <rPr>
        <b/>
        <u/>
        <sz val="11"/>
        <color theme="1"/>
        <rFont val="Montserrat"/>
      </rPr>
      <t>Si le projet comporte plusieurs dispositifs, un formulaire par dispositif doit être renseigné.</t>
    </r>
  </si>
  <si>
    <t xml:space="preserve">  Les éléments relatifs aux essais d'infiltration réalisés* (obligatoire lorsque la surface d'apport est supérieure à 300 m²)</t>
  </si>
  <si>
    <t>* Toutes les autres surfaces aménagées collectées par le dispositif, comprenant les revêtements imperméables ainsi que les revêtements perméables équipés d’une structure d’infiltration lorsqu’ils reçoivent les eaux provenant d’autres surfaces. Pour plus d'informations, consultez l'étape 5 de la notice en ligne.</t>
  </si>
  <si>
    <t>Vous devez vous assurer d’avoir anticipé les conséquences des pluies exceptionnelles de et pour votre projet. Pour plus d'informations, consultez l'étape 6 de la notice en ligne.</t>
  </si>
  <si>
    <t>La réalisation d'un essai d'infiltration dans l'emprise du projet est obligatoire lorsque la surface d'apport totale du projet est supérieure ou égale à 300 m² (cf. article 11 du zonage pluvial).</t>
  </si>
  <si>
    <r>
      <t xml:space="preserve">Ce formulaire engage le pétitionnaire à respecter les règles et recommandations du zonage pluvial de Lannion-Trégor Communauté pour </t>
    </r>
    <r>
      <rPr>
        <b/>
        <sz val="11"/>
        <color theme="1"/>
        <rFont val="Montserrat"/>
      </rPr>
      <t>les projets de taille intermédiaire, notamment les projets individuels, dont la surface d’apport générée ne dépasse pas quelques centaines de mètres carrés et/ou pour lesquels le nombre de dispositifs de gestion des eaux pluviales est limité</t>
    </r>
    <r>
      <rPr>
        <sz val="11"/>
        <color theme="1"/>
        <rFont val="Montserrat"/>
      </rPr>
      <t xml:space="preserve"> (3 maximum).</t>
    </r>
  </si>
  <si>
    <t>RÉCAPITULATIF POUR LE SERVICE INSTRUCTEUR</t>
  </si>
  <si>
    <t>PROJET INTERMÉDIAIRE (CONSTRUCTION INDIVIDUELLE ET/OU AMÉNAGEMENT EXTÉRIEUR ASSOCIÉ)</t>
  </si>
  <si>
    <t xml:space="preserve">Commentaire libre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</si>
</sst>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2">
    <font>
      <sz val="11"/>
      <color theme="1"/>
      <name val="Aptos Narrow"/>
      <family val="2"/>
      <scheme val="minor"/>
    </font>
    <font>
      <sz val="11"/>
      <color theme="1"/>
      <name val="Aptos Narrow"/>
      <family val="2"/>
      <scheme val="minor"/>
    </font>
    <font>
      <sz val="10"/>
      <color theme="1"/>
      <name val="Montserrat Medium"/>
      <family val="3"/>
    </font>
    <font>
      <sz val="10"/>
      <color theme="1"/>
      <name val="Montserrat Bold"/>
    </font>
    <font>
      <sz val="11"/>
      <color theme="1"/>
      <name val="Montserrat"/>
    </font>
    <font>
      <b/>
      <sz val="11"/>
      <color theme="0"/>
      <name val="Montserrat"/>
    </font>
    <font>
      <i/>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9"/>
      <color theme="1"/>
      <name val="Montserrat"/>
    </font>
    <font>
      <b/>
      <sz val="11"/>
      <color theme="1"/>
      <name val="Montserrat"/>
    </font>
    <font>
      <sz val="8"/>
      <name val="Montserrat"/>
    </font>
    <font>
      <sz val="11"/>
      <color rgb="FFFF0000"/>
      <name val="Montserrat"/>
    </font>
    <font>
      <sz val="12"/>
      <color theme="0"/>
      <name val="Montserrat SemiBold"/>
    </font>
    <font>
      <sz val="11"/>
      <color theme="0"/>
      <name val="Montserrat SemiBold"/>
    </font>
    <font>
      <sz val="16"/>
      <color theme="1"/>
      <name val="Montserrat SemiBold"/>
    </font>
    <font>
      <sz val="10"/>
      <color theme="0"/>
      <name val="Montserrat SemiBold"/>
    </font>
    <font>
      <sz val="11"/>
      <color theme="1"/>
      <name val="Montserrat Medium"/>
      <family val="3"/>
    </font>
    <font>
      <sz val="11"/>
      <color theme="1"/>
      <name val="Montserrat SemiBold"/>
    </font>
    <font>
      <u/>
      <sz val="11"/>
      <color theme="10"/>
      <name val="Aptos Narrow"/>
      <family val="2"/>
      <scheme val="minor"/>
    </font>
    <font>
      <u/>
      <sz val="11"/>
      <color theme="10"/>
      <name val="Montserrat"/>
    </font>
    <font>
      <sz val="9"/>
      <name val="Montserrat"/>
    </font>
    <font>
      <vertAlign val="superscript"/>
      <sz val="11"/>
      <color theme="1"/>
      <name val="Montserrat"/>
    </font>
    <font>
      <i/>
      <vertAlign val="superscript"/>
      <sz val="10"/>
      <color theme="1"/>
      <name val="Montserrat"/>
    </font>
    <font>
      <u/>
      <sz val="10"/>
      <color theme="4" tint="-0.249977111117893"/>
      <name val="Montserrat"/>
    </font>
    <font>
      <b/>
      <u/>
      <sz val="11"/>
      <color theme="1"/>
      <name val="Montserrat"/>
    </font>
    <font>
      <sz val="10"/>
      <name val="Montserrat"/>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164">
    <xf numFmtId="0" fontId="0" fillId="0" borderId="0" xfId="0"/>
    <xf numFmtId="9" fontId="4" fillId="6" borderId="1" xfId="1" applyFont="1" applyFill="1" applyBorder="1" applyAlignment="1" applyProtection="1">
      <alignment horizontal="right" vertical="center" indent="1"/>
      <protection hidden="1"/>
    </xf>
    <xf numFmtId="1" fontId="4" fillId="6" borderId="1" xfId="0" applyNumberFormat="1" applyFont="1" applyFill="1" applyBorder="1" applyAlignment="1" applyProtection="1">
      <alignment horizontal="right" vertical="center" indent="1"/>
      <protection hidden="1"/>
    </xf>
    <xf numFmtId="3" fontId="4" fillId="6" borderId="1" xfId="0" applyNumberFormat="1" applyFont="1" applyFill="1" applyBorder="1" applyAlignment="1" applyProtection="1">
      <alignment horizontal="right" vertical="center" indent="1"/>
      <protection hidden="1"/>
    </xf>
    <xf numFmtId="9" fontId="4" fillId="6" borderId="1" xfId="0" applyNumberFormat="1" applyFont="1" applyFill="1" applyBorder="1" applyAlignment="1" applyProtection="1">
      <alignment horizontal="right" vertical="center" indent="1"/>
      <protection hidden="1"/>
    </xf>
    <xf numFmtId="164" fontId="4" fillId="6" borderId="1" xfId="0" applyNumberFormat="1" applyFont="1" applyFill="1" applyBorder="1" applyAlignment="1" applyProtection="1">
      <alignment horizontal="right" vertical="center" indent="1"/>
      <protection hidden="1"/>
    </xf>
    <xf numFmtId="3" fontId="22" fillId="6" borderId="1" xfId="0" applyNumberFormat="1" applyFont="1" applyFill="1" applyBorder="1" applyAlignment="1" applyProtection="1">
      <alignment horizontal="right" vertical="center" indent="1"/>
      <protection hidden="1"/>
    </xf>
    <xf numFmtId="0" fontId="7" fillId="0" borderId="0" xfId="0" applyFont="1" applyAlignment="1" applyProtection="1">
      <alignment vertical="center"/>
      <protection hidden="1"/>
    </xf>
    <xf numFmtId="0" fontId="7" fillId="0" borderId="15" xfId="0" applyFont="1" applyBorder="1" applyAlignment="1" applyProtection="1">
      <alignment vertical="center"/>
      <protection hidden="1"/>
    </xf>
    <xf numFmtId="0" fontId="7" fillId="0" borderId="6" xfId="0" applyFont="1" applyBorder="1" applyAlignment="1" applyProtection="1">
      <alignment vertical="center"/>
      <protection hidden="1"/>
    </xf>
    <xf numFmtId="0" fontId="9" fillId="0" borderId="6" xfId="0" applyFont="1" applyBorder="1" applyAlignment="1" applyProtection="1">
      <alignment horizontal="left" vertical="center" indent="1"/>
      <protection hidden="1"/>
    </xf>
    <xf numFmtId="0" fontId="10" fillId="0" borderId="6" xfId="0" applyFont="1" applyBorder="1" applyAlignment="1" applyProtection="1">
      <alignment vertical="center"/>
      <protection hidden="1"/>
    </xf>
    <xf numFmtId="0" fontId="7" fillId="0" borderId="5" xfId="0" applyFont="1" applyBorder="1" applyAlignment="1" applyProtection="1">
      <alignment vertical="center"/>
      <protection hidden="1"/>
    </xf>
    <xf numFmtId="0" fontId="10"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4" fillId="0" borderId="9" xfId="0" applyFont="1" applyBorder="1" applyAlignment="1" applyProtection="1">
      <alignment vertical="center" wrapText="1"/>
      <protection hidden="1"/>
    </xf>
    <xf numFmtId="0" fontId="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13" fillId="0" borderId="0"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9" fillId="0" borderId="11" xfId="0" applyFont="1" applyBorder="1" applyAlignment="1" applyProtection="1">
      <alignment horizontal="left" vertical="center" indent="1"/>
      <protection hidden="1"/>
    </xf>
    <xf numFmtId="0" fontId="10" fillId="0" borderId="11" xfId="0" applyFont="1" applyBorder="1" applyAlignment="1" applyProtection="1">
      <alignment vertical="center"/>
      <protection hidden="1"/>
    </xf>
    <xf numFmtId="0" fontId="10" fillId="0" borderId="12" xfId="0" applyFont="1" applyBorder="1" applyAlignment="1" applyProtection="1">
      <alignment vertical="center"/>
      <protection hidden="1"/>
    </xf>
    <xf numFmtId="0" fontId="13" fillId="0" borderId="5" xfId="0" applyFont="1" applyBorder="1" applyAlignment="1" applyProtection="1">
      <alignment horizontal="right" vertical="center" indent="1"/>
      <protection hidden="1"/>
    </xf>
    <xf numFmtId="0" fontId="13" fillId="0" borderId="6" xfId="0" applyFont="1" applyBorder="1" applyAlignment="1" applyProtection="1">
      <alignment horizontal="right" vertical="center" indent="1"/>
      <protection hidden="1"/>
    </xf>
    <xf numFmtId="0" fontId="13" fillId="0" borderId="7" xfId="0" applyFont="1" applyBorder="1" applyAlignment="1" applyProtection="1">
      <alignment horizontal="right" vertical="center" indent="1"/>
      <protection hidden="1"/>
    </xf>
    <xf numFmtId="0" fontId="13" fillId="0" borderId="8" xfId="0" applyFont="1" applyBorder="1" applyAlignment="1" applyProtection="1">
      <alignment horizontal="right" vertical="center" indent="1"/>
      <protection hidden="1"/>
    </xf>
    <xf numFmtId="0" fontId="13" fillId="0" borderId="9" xfId="0" applyFont="1" applyBorder="1" applyAlignment="1" applyProtection="1">
      <alignment horizontal="right" vertical="center" indent="1"/>
      <protection hidden="1"/>
    </xf>
    <xf numFmtId="0" fontId="9" fillId="0" borderId="0" xfId="0" applyFont="1" applyBorder="1" applyAlignment="1" applyProtection="1">
      <alignment horizontal="left" vertical="center" indent="1"/>
      <protection hidden="1"/>
    </xf>
    <xf numFmtId="0" fontId="7" fillId="3" borderId="5" xfId="0" applyFont="1" applyFill="1" applyBorder="1" applyAlignment="1" applyProtection="1">
      <alignment vertical="center"/>
      <protection hidden="1"/>
    </xf>
    <xf numFmtId="0" fontId="7" fillId="3" borderId="7" xfId="0" applyFont="1" applyFill="1" applyBorder="1" applyAlignment="1" applyProtection="1">
      <alignment vertical="center"/>
      <protection hidden="1"/>
    </xf>
    <xf numFmtId="0" fontId="7" fillId="3" borderId="10" xfId="0" applyFont="1" applyFill="1" applyBorder="1" applyAlignment="1" applyProtection="1">
      <alignment vertical="center"/>
      <protection hidden="1"/>
    </xf>
    <xf numFmtId="0" fontId="7" fillId="3" borderId="12" xfId="0" applyFont="1" applyFill="1" applyBorder="1" applyAlignment="1" applyProtection="1">
      <alignment vertical="center"/>
      <protection hidden="1"/>
    </xf>
    <xf numFmtId="0" fontId="5" fillId="3" borderId="7" xfId="0" applyFont="1" applyFill="1" applyBorder="1" applyAlignment="1" applyProtection="1">
      <alignment horizontal="left" vertical="center"/>
      <protection hidden="1"/>
    </xf>
    <xf numFmtId="0" fontId="7" fillId="0" borderId="7"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11" xfId="0" applyFont="1" applyBorder="1" applyAlignment="1" applyProtection="1">
      <alignment horizontal="left" vertical="center" indent="1"/>
      <protection hidden="1"/>
    </xf>
    <xf numFmtId="1" fontId="7" fillId="0" borderId="11" xfId="0" applyNumberFormat="1" applyFont="1" applyBorder="1" applyAlignment="1" applyProtection="1">
      <alignment horizontal="right" vertical="center" indent="1"/>
      <protection hidden="1"/>
    </xf>
    <xf numFmtId="0" fontId="7" fillId="0" borderId="1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7" fillId="0" borderId="12" xfId="0" applyFont="1" applyBorder="1" applyAlignment="1" applyProtection="1">
      <alignment vertical="center"/>
      <protection hidden="1"/>
    </xf>
    <xf numFmtId="0" fontId="7" fillId="3" borderId="2" xfId="0" applyFont="1" applyFill="1" applyBorder="1" applyAlignment="1" applyProtection="1">
      <alignment vertical="center"/>
      <protection hidden="1"/>
    </xf>
    <xf numFmtId="0" fontId="7" fillId="3" borderId="4" xfId="0" applyFont="1" applyFill="1" applyBorder="1" applyAlignment="1" applyProtection="1">
      <alignment vertical="center"/>
      <protection hidden="1"/>
    </xf>
    <xf numFmtId="0" fontId="13" fillId="3" borderId="4" xfId="0" applyFont="1" applyFill="1" applyBorder="1" applyAlignment="1" applyProtection="1">
      <alignment vertical="center" wrapText="1"/>
      <protection hidden="1"/>
    </xf>
    <xf numFmtId="0" fontId="4" fillId="3" borderId="4" xfId="0" applyFont="1" applyFill="1" applyBorder="1" applyAlignment="1" applyProtection="1">
      <alignment vertical="center" wrapText="1"/>
      <protection hidden="1"/>
    </xf>
    <xf numFmtId="0" fontId="7" fillId="0" borderId="6" xfId="0" applyFont="1" applyBorder="1" applyAlignment="1" applyProtection="1">
      <alignment horizontal="left" vertical="center" indent="1"/>
      <protection hidden="1"/>
    </xf>
    <xf numFmtId="1" fontId="7" fillId="0" borderId="6" xfId="0" applyNumberFormat="1" applyFont="1" applyBorder="1" applyAlignment="1" applyProtection="1">
      <alignment horizontal="right" vertical="center" indent="1"/>
      <protection hidden="1"/>
    </xf>
    <xf numFmtId="0" fontId="7" fillId="0" borderId="6" xfId="0" applyFont="1" applyBorder="1" applyAlignment="1" applyProtection="1">
      <alignment horizontal="center" vertical="center"/>
      <protection hidden="1"/>
    </xf>
    <xf numFmtId="0" fontId="4" fillId="3" borderId="12" xfId="0" applyFont="1" applyFill="1" applyBorder="1" applyAlignment="1" applyProtection="1">
      <alignment vertical="top" wrapText="1"/>
      <protection hidden="1"/>
    </xf>
    <xf numFmtId="0" fontId="4" fillId="0" borderId="9"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11" xfId="0" applyFont="1" applyBorder="1" applyAlignment="1" applyProtection="1">
      <alignment horizontal="left" vertical="center" indent="1"/>
      <protection hidden="1"/>
    </xf>
    <xf numFmtId="1" fontId="4" fillId="0" borderId="11" xfId="0" applyNumberFormat="1" applyFont="1" applyBorder="1" applyAlignment="1" applyProtection="1">
      <alignment horizontal="right" vertical="center" indent="1"/>
      <protection hidden="1"/>
    </xf>
    <xf numFmtId="0" fontId="4" fillId="0" borderId="12" xfId="0" applyFont="1" applyBorder="1" applyAlignment="1" applyProtection="1">
      <alignment vertical="center"/>
      <protection hidden="1"/>
    </xf>
    <xf numFmtId="0" fontId="7" fillId="0" borderId="0" xfId="0" applyFont="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21" fillId="7" borderId="3" xfId="0" applyFont="1" applyFill="1" applyBorder="1" applyAlignment="1" applyProtection="1">
      <alignment horizontal="right" vertical="center"/>
      <protection hidden="1"/>
    </xf>
    <xf numFmtId="1" fontId="21" fillId="7" borderId="4" xfId="0" applyNumberFormat="1" applyFont="1" applyFill="1" applyBorder="1" applyAlignment="1" applyProtection="1">
      <alignment horizontal="left" vertical="center"/>
      <protection hidden="1"/>
    </xf>
    <xf numFmtId="164" fontId="7" fillId="0" borderId="0" xfId="0" applyNumberFormat="1" applyFont="1" applyAlignment="1" applyProtection="1">
      <alignment horizontal="right" vertical="center"/>
      <protection hidden="1"/>
    </xf>
    <xf numFmtId="0" fontId="14" fillId="0" borderId="0" xfId="0" applyFont="1" applyAlignment="1" applyProtection="1">
      <alignment vertical="center"/>
      <protection hidden="1"/>
    </xf>
    <xf numFmtId="0" fontId="3" fillId="8" borderId="1" xfId="0" applyFont="1" applyFill="1" applyBorder="1" applyProtection="1">
      <protection hidden="1"/>
    </xf>
    <xf numFmtId="0" fontId="3" fillId="0" borderId="0" xfId="0" applyFont="1" applyProtection="1">
      <protection hidden="1"/>
    </xf>
    <xf numFmtId="0" fontId="2" fillId="0" borderId="1" xfId="0" applyFont="1" applyBorder="1" applyProtection="1">
      <protection hidden="1"/>
    </xf>
    <xf numFmtId="0" fontId="2" fillId="0" borderId="0" xfId="0" applyFont="1" applyProtection="1">
      <protection hidden="1"/>
    </xf>
    <xf numFmtId="0" fontId="2" fillId="0" borderId="14" xfId="0" applyFont="1" applyBorder="1" applyProtection="1">
      <protection hidden="1"/>
    </xf>
    <xf numFmtId="0" fontId="8"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4" fillId="2" borderId="1" xfId="0" applyNumberFormat="1" applyFont="1" applyFill="1" applyBorder="1" applyAlignment="1" applyProtection="1">
      <alignment horizontal="right" vertical="center" indent="1"/>
      <protection locked="0"/>
    </xf>
    <xf numFmtId="0" fontId="4" fillId="2" borderId="1" xfId="0"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right" vertical="center" indent="1"/>
      <protection locked="0"/>
    </xf>
    <xf numFmtId="165" fontId="4" fillId="2" borderId="1" xfId="0" applyNumberFormat="1" applyFont="1" applyFill="1" applyBorder="1" applyAlignment="1" applyProtection="1">
      <alignment horizontal="right" vertical="center" indent="1"/>
      <protection locked="0"/>
    </xf>
    <xf numFmtId="1" fontId="4" fillId="2" borderId="1" xfId="0" applyNumberFormat="1" applyFont="1" applyFill="1" applyBorder="1" applyAlignment="1" applyProtection="1">
      <alignment horizontal="right" vertical="center" indent="1"/>
      <protection locked="0"/>
    </xf>
    <xf numFmtId="0" fontId="31" fillId="0" borderId="15" xfId="0" applyFont="1" applyBorder="1" applyAlignment="1" applyProtection="1">
      <alignment vertical="center"/>
      <protection hidden="1"/>
    </xf>
    <xf numFmtId="0" fontId="31" fillId="9" borderId="15" xfId="0" applyFont="1" applyFill="1" applyBorder="1" applyAlignment="1" applyProtection="1">
      <alignment vertical="center"/>
      <protection hidden="1"/>
    </xf>
    <xf numFmtId="0" fontId="31" fillId="0" borderId="15" xfId="0" applyFont="1" applyBorder="1" applyAlignment="1" applyProtection="1">
      <alignment vertical="center" wrapText="1"/>
      <protection hidden="1"/>
    </xf>
    <xf numFmtId="0" fontId="31" fillId="0" borderId="15" xfId="0" applyFont="1" applyBorder="1" applyAlignment="1" applyProtection="1">
      <alignment horizontal="left" vertical="center" wrapText="1"/>
      <protection hidden="1"/>
    </xf>
    <xf numFmtId="0" fontId="31" fillId="0" borderId="0" xfId="0" applyFont="1" applyBorder="1" applyAlignment="1" applyProtection="1">
      <alignment vertical="center"/>
      <protection hidden="1"/>
    </xf>
    <xf numFmtId="0" fontId="13" fillId="0" borderId="15" xfId="0" applyFont="1" applyBorder="1" applyAlignment="1" applyProtection="1">
      <alignment vertical="center"/>
      <protection hidden="1"/>
    </xf>
    <xf numFmtId="0" fontId="13" fillId="0" borderId="15" xfId="0" applyFont="1" applyBorder="1" applyAlignment="1" applyProtection="1">
      <alignment vertical="center" wrapText="1"/>
      <protection hidden="1"/>
    </xf>
    <xf numFmtId="0" fontId="26" fillId="0" borderId="15" xfId="0" applyFont="1" applyBorder="1" applyAlignment="1" applyProtection="1">
      <alignment vertical="center" wrapText="1"/>
      <protection hidden="1"/>
    </xf>
    <xf numFmtId="0" fontId="17" fillId="0" borderId="15"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3" fillId="0" borderId="0" xfId="0" applyFont="1" applyBorder="1" applyAlignment="1" applyProtection="1">
      <alignment horizontal="left" vertical="center" indent="1"/>
      <protection hidden="1"/>
    </xf>
    <xf numFmtId="0" fontId="13" fillId="0" borderId="0" xfId="0" applyFont="1" applyBorder="1" applyAlignment="1" applyProtection="1">
      <alignment horizontal="right" vertical="center" indent="1"/>
      <protection hidden="1"/>
    </xf>
    <xf numFmtId="0" fontId="8" fillId="0" borderId="0" xfId="0" applyFont="1" applyBorder="1" applyAlignment="1" applyProtection="1">
      <alignment horizontal="center" vertical="center"/>
      <protection hidden="1"/>
    </xf>
    <xf numFmtId="0" fontId="7" fillId="0" borderId="0" xfId="0" applyFont="1" applyBorder="1" applyAlignment="1" applyProtection="1">
      <alignment horizontal="right" vertical="center"/>
      <protection hidden="1"/>
    </xf>
    <xf numFmtId="0" fontId="4" fillId="0" borderId="0" xfId="0" applyFont="1" applyBorder="1" applyAlignment="1" applyProtection="1">
      <alignment horizontal="left" vertical="center" indent="1"/>
      <protection hidden="1"/>
    </xf>
    <xf numFmtId="0" fontId="4"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1" fontId="4" fillId="0" borderId="0" xfId="0" applyNumberFormat="1" applyFont="1" applyBorder="1" applyAlignment="1" applyProtection="1">
      <alignment horizontal="right" vertical="center" indent="1"/>
      <protection hidden="1"/>
    </xf>
    <xf numFmtId="0" fontId="7" fillId="0" borderId="0" xfId="0" applyFont="1" applyBorder="1" applyAlignment="1" applyProtection="1">
      <alignment horizontal="center" vertical="center"/>
      <protection hidden="1"/>
    </xf>
    <xf numFmtId="0" fontId="15" fillId="0" borderId="0" xfId="0" applyFont="1" applyBorder="1" applyAlignment="1" applyProtection="1">
      <alignment horizontal="left" vertical="center" indent="1"/>
      <protection hidden="1"/>
    </xf>
    <xf numFmtId="0" fontId="17" fillId="0" borderId="0" xfId="0" applyFont="1" applyBorder="1" applyAlignment="1" applyProtection="1">
      <alignment horizontal="right" vertical="center" indent="1"/>
      <protection hidden="1"/>
    </xf>
    <xf numFmtId="0" fontId="4" fillId="0" borderId="0" xfId="0" applyFont="1" applyBorder="1" applyAlignment="1" applyProtection="1">
      <alignment horizontal="left" vertical="center" wrapText="1" indent="1"/>
      <protection hidden="1"/>
    </xf>
    <xf numFmtId="0" fontId="4" fillId="0" borderId="0" xfId="0" applyFont="1" applyBorder="1" applyAlignment="1" applyProtection="1">
      <alignment horizontal="left" vertical="center"/>
      <protection hidden="1"/>
    </xf>
    <xf numFmtId="0" fontId="6" fillId="0" borderId="0" xfId="0" applyFont="1" applyBorder="1" applyAlignment="1" applyProtection="1">
      <alignment horizontal="right" vertical="center" indent="1"/>
      <protection hidden="1"/>
    </xf>
    <xf numFmtId="0" fontId="4" fillId="0" borderId="0" xfId="0" applyFont="1" applyBorder="1" applyAlignment="1" applyProtection="1">
      <alignment horizontal="right" vertical="center" indent="1"/>
      <protection hidden="1"/>
    </xf>
    <xf numFmtId="0" fontId="17" fillId="0" borderId="0" xfId="0" applyFont="1" applyBorder="1" applyAlignment="1" applyProtection="1">
      <alignment horizontal="right" vertical="center"/>
      <protection hidden="1"/>
    </xf>
    <xf numFmtId="0" fontId="6" fillId="0" borderId="0" xfId="0" applyFont="1" applyBorder="1" applyAlignment="1" applyProtection="1">
      <alignment horizontal="left" vertical="center"/>
      <protection hidden="1"/>
    </xf>
    <xf numFmtId="0" fontId="4" fillId="0" borderId="0" xfId="0" applyFont="1" applyBorder="1" applyAlignment="1" applyProtection="1">
      <alignment horizontal="right" vertical="center"/>
      <protection hidden="1"/>
    </xf>
    <xf numFmtId="0" fontId="7" fillId="3" borderId="2" xfId="0" applyFont="1" applyFill="1" applyBorder="1" applyAlignment="1" applyProtection="1">
      <alignment horizontal="left" vertical="center"/>
      <protection hidden="1"/>
    </xf>
    <xf numFmtId="0" fontId="7" fillId="3" borderId="4" xfId="0" applyFont="1" applyFill="1" applyBorder="1" applyAlignment="1" applyProtection="1">
      <alignment horizontal="left" vertical="center"/>
      <protection hidden="1"/>
    </xf>
    <xf numFmtId="3" fontId="7" fillId="3" borderId="1" xfId="0" applyNumberFormat="1" applyFont="1" applyFill="1" applyBorder="1" applyAlignment="1" applyProtection="1">
      <alignment horizontal="right" vertical="center" indent="1"/>
      <protection hidden="1"/>
    </xf>
    <xf numFmtId="0" fontId="19" fillId="4" borderId="5" xfId="0" applyFont="1" applyFill="1" applyBorder="1" applyAlignment="1" applyProtection="1">
      <alignment horizontal="left" vertical="center" indent="1"/>
      <protection hidden="1"/>
    </xf>
    <xf numFmtId="0" fontId="19" fillId="4" borderId="6" xfId="0" applyFont="1" applyFill="1" applyBorder="1" applyAlignment="1" applyProtection="1">
      <alignment horizontal="left" vertical="center" indent="1"/>
      <protection hidden="1"/>
    </xf>
    <xf numFmtId="0" fontId="19" fillId="4" borderId="7" xfId="0" applyFont="1" applyFill="1" applyBorder="1" applyAlignment="1" applyProtection="1">
      <alignment horizontal="left" vertical="center" indent="1"/>
      <protection hidden="1"/>
    </xf>
    <xf numFmtId="0" fontId="4" fillId="3" borderId="6" xfId="0" applyFont="1" applyFill="1" applyBorder="1" applyAlignment="1" applyProtection="1">
      <alignment horizontal="left" vertical="center" wrapText="1"/>
      <protection hidden="1"/>
    </xf>
    <xf numFmtId="0" fontId="13" fillId="3" borderId="3"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left" vertical="center"/>
      <protection hidden="1"/>
    </xf>
    <xf numFmtId="0" fontId="21" fillId="7" borderId="3" xfId="0" applyFont="1" applyFill="1" applyBorder="1" applyAlignment="1" applyProtection="1">
      <alignment horizontal="left" vertical="center"/>
      <protection hidden="1"/>
    </xf>
    <xf numFmtId="0" fontId="6" fillId="0" borderId="0" xfId="0" applyFont="1" applyBorder="1" applyAlignment="1" applyProtection="1">
      <alignment horizontal="right" vertical="center"/>
      <protection hidden="1"/>
    </xf>
    <xf numFmtId="0" fontId="6" fillId="0" borderId="9" xfId="0" applyFont="1" applyBorder="1" applyAlignment="1" applyProtection="1">
      <alignment horizontal="right" vertical="center"/>
      <protection hidden="1"/>
    </xf>
    <xf numFmtId="0" fontId="4" fillId="0" borderId="0" xfId="0" applyFont="1" applyBorder="1" applyAlignment="1" applyProtection="1">
      <alignment horizontal="left" vertical="center" wrapText="1"/>
      <protection hidden="1"/>
    </xf>
    <xf numFmtId="0" fontId="12" fillId="0" borderId="0" xfId="0" applyFont="1" applyBorder="1" applyAlignment="1" applyProtection="1">
      <alignment horizontal="left" vertical="center" wrapText="1"/>
      <protection hidden="1"/>
    </xf>
    <xf numFmtId="0" fontId="12" fillId="0" borderId="9" xfId="0" applyFont="1" applyBorder="1" applyAlignment="1" applyProtection="1">
      <alignment horizontal="left" vertical="center" wrapText="1"/>
      <protection hidden="1"/>
    </xf>
    <xf numFmtId="0" fontId="29" fillId="0" borderId="0" xfId="0" applyFont="1" applyBorder="1" applyAlignment="1" applyProtection="1">
      <alignment vertical="center" wrapText="1"/>
      <protection hidden="1"/>
    </xf>
    <xf numFmtId="0" fontId="29" fillId="0" borderId="9" xfId="0" applyFont="1" applyBorder="1" applyAlignment="1" applyProtection="1">
      <alignment vertical="center" wrapText="1"/>
      <protection hidden="1"/>
    </xf>
    <xf numFmtId="0" fontId="4" fillId="3" borderId="11" xfId="0" applyFont="1" applyFill="1" applyBorder="1" applyAlignment="1" applyProtection="1">
      <alignment horizontal="left" vertical="top" wrapText="1"/>
      <protection hidden="1"/>
    </xf>
    <xf numFmtId="0" fontId="26" fillId="0" borderId="0" xfId="0" applyFont="1" applyBorder="1" applyAlignment="1" applyProtection="1">
      <alignment horizontal="left" vertical="top" wrapText="1"/>
      <protection hidden="1"/>
    </xf>
    <xf numFmtId="0" fontId="4" fillId="3"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protection hidden="1"/>
    </xf>
    <xf numFmtId="0" fontId="4" fillId="0" borderId="0" xfId="0" applyFont="1" applyBorder="1" applyAlignment="1" applyProtection="1">
      <alignment horizontal="right" vertical="center"/>
      <protection hidden="1"/>
    </xf>
    <xf numFmtId="0" fontId="4" fillId="0" borderId="9" xfId="0" applyFont="1" applyBorder="1" applyAlignment="1" applyProtection="1">
      <alignment horizontal="right" vertical="center"/>
      <protection hidden="1"/>
    </xf>
    <xf numFmtId="0" fontId="4" fillId="0" borderId="0" xfId="0" quotePrefix="1" applyFont="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19" fillId="4" borderId="1" xfId="0" applyFont="1" applyFill="1" applyBorder="1" applyAlignment="1" applyProtection="1">
      <alignment horizontal="left" vertical="center" indent="1"/>
      <protection hidden="1"/>
    </xf>
    <xf numFmtId="0" fontId="13" fillId="0" borderId="11" xfId="0" applyFont="1" applyBorder="1" applyAlignment="1" applyProtection="1">
      <alignment horizontal="center" vertical="center"/>
      <protection hidden="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19" fillId="4" borderId="13" xfId="0" applyFont="1" applyFill="1" applyBorder="1" applyAlignment="1" applyProtection="1">
      <alignment horizontal="left" vertical="center" indent="1"/>
      <protection hidden="1"/>
    </xf>
    <xf numFmtId="0" fontId="13" fillId="0" borderId="0" xfId="0" applyFont="1" applyBorder="1" applyAlignment="1" applyProtection="1">
      <alignment horizontal="left" vertical="center" wrapText="1" indent="1"/>
      <protection hidden="1"/>
    </xf>
    <xf numFmtId="0" fontId="26" fillId="0" borderId="0" xfId="0" applyFont="1" applyBorder="1" applyAlignment="1" applyProtection="1">
      <alignment horizontal="left" vertical="center" wrapText="1"/>
      <protection hidden="1"/>
    </xf>
    <xf numFmtId="0" fontId="26" fillId="0" borderId="0" xfId="0" applyFont="1" applyBorder="1" applyAlignment="1" applyProtection="1">
      <alignment horizontal="left" vertical="center"/>
      <protection hidden="1"/>
    </xf>
    <xf numFmtId="0" fontId="13" fillId="3" borderId="11" xfId="0" applyFont="1" applyFill="1" applyBorder="1" applyAlignment="1" applyProtection="1">
      <alignment horizontal="left" vertical="center" wrapText="1"/>
      <protection hidden="1"/>
    </xf>
    <xf numFmtId="164" fontId="7" fillId="3" borderId="1" xfId="0" applyNumberFormat="1" applyFont="1" applyFill="1" applyBorder="1" applyAlignment="1" applyProtection="1">
      <alignment horizontal="right" vertical="center" inden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protection hidden="1"/>
    </xf>
    <xf numFmtId="0" fontId="20" fillId="5" borderId="4" xfId="0"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wrapText="1"/>
      <protection hidden="1"/>
    </xf>
    <xf numFmtId="0" fontId="18" fillId="4" borderId="3" xfId="0" applyFont="1" applyFill="1" applyBorder="1" applyAlignment="1" applyProtection="1">
      <alignment horizontal="center" vertical="center" wrapText="1"/>
      <protection hidden="1"/>
    </xf>
    <xf numFmtId="0" fontId="18" fillId="4" borderId="4" xfId="0" applyFont="1" applyFill="1" applyBorder="1" applyAlignment="1" applyProtection="1">
      <alignment horizontal="center" vertical="center" wrapText="1"/>
      <protection hidden="1"/>
    </xf>
    <xf numFmtId="0" fontId="19" fillId="4"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6" borderId="1" xfId="0" applyFont="1" applyFill="1" applyBorder="1" applyAlignment="1" applyProtection="1">
      <alignment horizontal="center" vertical="center"/>
      <protection hidden="1"/>
    </xf>
    <xf numFmtId="0" fontId="25" fillId="0" borderId="0" xfId="2" applyFont="1" applyBorder="1" applyAlignment="1" applyProtection="1">
      <alignment vertical="center" wrapText="1"/>
      <protection hidden="1"/>
    </xf>
    <xf numFmtId="0" fontId="11" fillId="0" borderId="0" xfId="0" applyFont="1" applyBorder="1" applyAlignment="1" applyProtection="1">
      <alignment vertical="center" wrapText="1"/>
      <protection hidden="1"/>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164" fontId="7" fillId="3" borderId="1" xfId="0" applyNumberFormat="1" applyFont="1" applyFill="1" applyBorder="1" applyAlignment="1" applyProtection="1">
      <alignment horizontal="right" vertical="center" wrapText="1" indent="1"/>
      <protection hidden="1"/>
    </xf>
    <xf numFmtId="0" fontId="7" fillId="5" borderId="5" xfId="0" applyFont="1" applyFill="1" applyBorder="1" applyAlignment="1" applyProtection="1">
      <alignment horizontal="left" vertical="center" wrapText="1"/>
      <protection hidden="1"/>
    </xf>
    <xf numFmtId="0" fontId="7" fillId="5" borderId="7" xfId="0" applyFont="1" applyFill="1" applyBorder="1" applyAlignment="1" applyProtection="1">
      <alignment horizontal="left" vertical="center" wrapText="1"/>
      <protection hidden="1"/>
    </xf>
    <xf numFmtId="0" fontId="7" fillId="5" borderId="8" xfId="0" applyFont="1" applyFill="1" applyBorder="1" applyAlignment="1" applyProtection="1">
      <alignment horizontal="left" vertical="center" wrapText="1"/>
      <protection hidden="1"/>
    </xf>
    <xf numFmtId="0" fontId="7" fillId="5" borderId="9" xfId="0" applyFont="1" applyFill="1" applyBorder="1" applyAlignment="1" applyProtection="1">
      <alignment horizontal="left" vertical="center" wrapText="1"/>
      <protection hidden="1"/>
    </xf>
    <xf numFmtId="0" fontId="7" fillId="5" borderId="10" xfId="0" applyFont="1" applyFill="1" applyBorder="1" applyAlignment="1" applyProtection="1">
      <alignment horizontal="left" vertical="center" wrapText="1"/>
      <protection hidden="1"/>
    </xf>
    <xf numFmtId="0" fontId="7" fillId="5" borderId="12" xfId="0" applyFont="1" applyFill="1" applyBorder="1" applyAlignment="1" applyProtection="1">
      <alignment horizontal="left" vertical="center" wrapText="1"/>
      <protection hidden="1"/>
    </xf>
    <xf numFmtId="3" fontId="7" fillId="3" borderId="14" xfId="0" applyNumberFormat="1" applyFont="1" applyFill="1" applyBorder="1" applyAlignment="1" applyProtection="1">
      <alignment horizontal="right" vertical="center" indent="1"/>
      <protection hidden="1"/>
    </xf>
  </cellXfs>
  <cellStyles count="3">
    <cellStyle name="Lien hypertexte" xfId="2" builtinId="8"/>
    <cellStyle name="Normal" xfId="0" builtinId="0"/>
    <cellStyle name="Pourcentage" xfId="1" builtinId="5"/>
  </cellStyles>
  <dxfs count="9">
    <dxf>
      <font>
        <color rgb="FFFF0000"/>
      </font>
    </dxf>
    <dxf>
      <font>
        <color rgb="FFFF0000"/>
      </font>
    </dxf>
    <dxf>
      <font>
        <color rgb="FFFF0000"/>
      </font>
    </dxf>
    <dxf>
      <fill>
        <patternFill patternType="darkGray">
          <bgColor auto="1"/>
        </patternFill>
      </fill>
    </dxf>
    <dxf>
      <font>
        <color rgb="FFFF0000"/>
      </font>
    </dxf>
    <dxf>
      <fill>
        <patternFill patternType="darkGray">
          <bgColor auto="1"/>
        </patternFill>
      </fill>
    </dxf>
    <dxf>
      <fill>
        <patternFill patternType="darkGray">
          <fgColor theme="1"/>
          <bgColor theme="0"/>
        </patternFill>
      </fill>
      <border>
        <vertical/>
        <horizontal/>
      </border>
    </dxf>
    <dxf>
      <fill>
        <patternFill patternType="darkGray">
          <fgColor theme="1"/>
          <bgColor theme="0"/>
        </patternFill>
      </fill>
      <border>
        <vertical/>
        <horizontal/>
      </border>
    </dxf>
    <dxf>
      <font>
        <color rgb="FFFF0000"/>
      </font>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2483959</xdr:colOff>
      <xdr:row>2</xdr:row>
      <xdr:rowOff>5976</xdr:rowOff>
    </xdr:to>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38125"/>
          <a:ext cx="2483959" cy="88227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eorchestra.lannion-tregor.com/mviewer/?config=ltc_apps/pluih/config.xml" TargetMode="External"/><Relationship Id="rId2" Type="http://schemas.openxmlformats.org/officeDocument/2006/relationships/hyperlink" Target="https://www.lannion-tregor.com/vos-services/eau-et-assainissement/gestion-des-eaux-pluviales/regles-et-recommandations/" TargetMode="External"/><Relationship Id="rId1" Type="http://schemas.openxmlformats.org/officeDocument/2006/relationships/hyperlink" Target="https://www.lannion-tregor.com/vos-services/eau-et-assainissement/gestion-des-eaux-pluviales/particulie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8"/>
  <sheetViews>
    <sheetView showGridLines="0" tabSelected="1" view="pageBreakPreview" zoomScaleNormal="100" zoomScaleSheetLayoutView="100" zoomScalePageLayoutView="55" workbookViewId="0">
      <selection activeCell="R6" sqref="R6"/>
    </sheetView>
  </sheetViews>
  <sheetFormatPr baseColWidth="10" defaultColWidth="11.375" defaultRowHeight="18.75" customHeight="1"/>
  <cols>
    <col min="1" max="1" width="3.75" style="7" customWidth="1"/>
    <col min="2" max="2" width="1.125" style="7" customWidth="1"/>
    <col min="3" max="3" width="4.375" style="7" customWidth="1"/>
    <col min="4" max="4" width="43" style="7" customWidth="1"/>
    <col min="5" max="5" width="33.875" style="7" customWidth="1"/>
    <col min="6" max="7" width="14.25" style="7" customWidth="1"/>
    <col min="8" max="8" width="16.125" style="7" customWidth="1"/>
    <col min="9" max="9" width="16" style="7" customWidth="1"/>
    <col min="10" max="10" width="1.625" style="7" customWidth="1"/>
    <col min="11" max="11" width="11.375" style="7"/>
    <col min="12" max="12" width="11.375" style="20" hidden="1" customWidth="1"/>
    <col min="13" max="13" width="4.25" style="16" hidden="1" customWidth="1"/>
    <col min="14" max="14" width="13.125" style="78" hidden="1" customWidth="1"/>
    <col min="15" max="15" width="24.625" style="16" hidden="1" customWidth="1"/>
    <col min="16" max="16384" width="11.375" style="7"/>
  </cols>
  <sheetData>
    <row r="1" spans="2:15" ht="18.75" customHeight="1">
      <c r="B1" s="12"/>
      <c r="C1" s="9"/>
      <c r="D1" s="9"/>
      <c r="E1" s="9"/>
      <c r="F1" s="9"/>
      <c r="G1" s="9"/>
      <c r="H1" s="9"/>
      <c r="I1" s="9"/>
      <c r="J1" s="37"/>
      <c r="L1" s="79" t="s">
        <v>54</v>
      </c>
      <c r="M1" s="8" t="s">
        <v>53</v>
      </c>
      <c r="N1" s="74" t="s">
        <v>55</v>
      </c>
      <c r="O1" s="8" t="s">
        <v>71</v>
      </c>
    </row>
    <row r="2" spans="2:15" ht="69" customHeight="1">
      <c r="B2" s="14"/>
      <c r="C2" s="16"/>
      <c r="D2" s="16"/>
      <c r="E2" s="142" t="s">
        <v>2</v>
      </c>
      <c r="F2" s="143"/>
      <c r="G2" s="143"/>
      <c r="H2" s="143"/>
      <c r="I2" s="143"/>
      <c r="J2" s="144"/>
      <c r="L2" s="79"/>
      <c r="M2" s="8"/>
      <c r="N2" s="74"/>
      <c r="O2" s="8"/>
    </row>
    <row r="3" spans="2:15" ht="21" customHeight="1">
      <c r="B3" s="14"/>
      <c r="C3" s="16"/>
      <c r="D3" s="16"/>
      <c r="E3" s="83"/>
      <c r="F3" s="83"/>
      <c r="G3" s="83"/>
      <c r="H3" s="83"/>
      <c r="I3" s="83"/>
      <c r="J3" s="84"/>
      <c r="L3" s="79"/>
      <c r="M3" s="8"/>
      <c r="N3" s="74"/>
      <c r="O3" s="8"/>
    </row>
    <row r="4" spans="2:15" ht="54">
      <c r="B4" s="145" t="s">
        <v>47</v>
      </c>
      <c r="C4" s="146"/>
      <c r="D4" s="146"/>
      <c r="E4" s="146"/>
      <c r="F4" s="146"/>
      <c r="G4" s="146"/>
      <c r="H4" s="146"/>
      <c r="I4" s="146"/>
      <c r="J4" s="147"/>
      <c r="L4" s="80" t="s">
        <v>44</v>
      </c>
      <c r="M4" s="8"/>
      <c r="N4" s="74"/>
      <c r="O4" s="8"/>
    </row>
    <row r="5" spans="2:15" ht="7.5" customHeight="1">
      <c r="B5" s="12"/>
      <c r="C5" s="9"/>
      <c r="D5" s="10"/>
      <c r="E5" s="11"/>
      <c r="F5" s="11"/>
      <c r="G5" s="11"/>
      <c r="H5" s="11"/>
      <c r="I5" s="11"/>
      <c r="J5" s="13"/>
      <c r="L5" s="79"/>
      <c r="M5" s="8"/>
      <c r="N5" s="74"/>
      <c r="O5" s="8"/>
    </row>
    <row r="6" spans="2:15" ht="36">
      <c r="B6" s="148" t="s">
        <v>161</v>
      </c>
      <c r="C6" s="148"/>
      <c r="D6" s="148"/>
      <c r="E6" s="148"/>
      <c r="F6" s="148"/>
      <c r="G6" s="148"/>
      <c r="H6" s="148"/>
      <c r="I6" s="148"/>
      <c r="J6" s="148"/>
      <c r="L6" s="80" t="s">
        <v>42</v>
      </c>
      <c r="M6" s="8"/>
      <c r="N6" s="74"/>
      <c r="O6" s="8"/>
    </row>
    <row r="7" spans="2:15" ht="7.5" customHeight="1">
      <c r="B7" s="12"/>
      <c r="C7" s="9"/>
      <c r="D7" s="10"/>
      <c r="E7" s="11"/>
      <c r="F7" s="11"/>
      <c r="G7" s="11"/>
      <c r="H7" s="11"/>
      <c r="I7" s="11"/>
      <c r="J7" s="13"/>
      <c r="L7" s="79"/>
      <c r="M7" s="8"/>
      <c r="N7" s="74"/>
      <c r="O7" s="8"/>
    </row>
    <row r="8" spans="2:15" ht="7.5" customHeight="1">
      <c r="B8" s="12"/>
      <c r="C8" s="9"/>
      <c r="D8" s="10"/>
      <c r="E8" s="11"/>
      <c r="F8" s="11"/>
      <c r="G8" s="11"/>
      <c r="H8" s="11"/>
      <c r="I8" s="11"/>
      <c r="J8" s="13"/>
      <c r="L8" s="79"/>
      <c r="M8" s="8"/>
      <c r="N8" s="74"/>
      <c r="O8" s="8"/>
    </row>
    <row r="9" spans="2:15" ht="54">
      <c r="B9" s="14"/>
      <c r="C9" s="130" t="s">
        <v>159</v>
      </c>
      <c r="D9" s="130"/>
      <c r="E9" s="130"/>
      <c r="F9" s="130"/>
      <c r="G9" s="130"/>
      <c r="H9" s="130"/>
      <c r="I9" s="130"/>
      <c r="J9" s="15"/>
      <c r="L9" s="80" t="s">
        <v>44</v>
      </c>
      <c r="M9" s="8"/>
      <c r="N9" s="74"/>
      <c r="O9" s="8"/>
    </row>
    <row r="10" spans="2:15" ht="7.5" customHeight="1">
      <c r="B10" s="14"/>
      <c r="C10" s="16"/>
      <c r="D10" s="17"/>
      <c r="E10" s="18"/>
      <c r="F10" s="18"/>
      <c r="G10" s="18"/>
      <c r="H10" s="18"/>
      <c r="I10" s="18"/>
      <c r="J10" s="19"/>
      <c r="L10" s="79"/>
      <c r="M10" s="8"/>
      <c r="N10" s="74"/>
      <c r="O10" s="8"/>
    </row>
    <row r="11" spans="2:15" ht="18">
      <c r="B11" s="14"/>
      <c r="C11" s="129" t="s">
        <v>151</v>
      </c>
      <c r="D11" s="130"/>
      <c r="E11" s="130"/>
      <c r="F11" s="130"/>
      <c r="G11" s="130"/>
      <c r="H11" s="130"/>
      <c r="I11" s="130"/>
      <c r="J11" s="15"/>
      <c r="L11" s="80"/>
      <c r="M11" s="8"/>
      <c r="N11" s="74"/>
      <c r="O11" s="8"/>
    </row>
    <row r="12" spans="2:15" ht="36">
      <c r="B12" s="14"/>
      <c r="C12" s="129" t="s">
        <v>152</v>
      </c>
      <c r="D12" s="130"/>
      <c r="E12" s="130"/>
      <c r="F12" s="130"/>
      <c r="G12" s="130"/>
      <c r="H12" s="130"/>
      <c r="I12" s="130"/>
      <c r="J12" s="15"/>
      <c r="L12" s="80" t="s">
        <v>42</v>
      </c>
      <c r="M12" s="8"/>
      <c r="N12" s="74"/>
      <c r="O12" s="8"/>
    </row>
    <row r="13" spans="2:15" ht="36">
      <c r="B13" s="14"/>
      <c r="C13" s="129" t="s">
        <v>153</v>
      </c>
      <c r="D13" s="130"/>
      <c r="E13" s="130"/>
      <c r="F13" s="130"/>
      <c r="G13" s="130"/>
      <c r="H13" s="130"/>
      <c r="I13" s="130"/>
      <c r="J13" s="15"/>
      <c r="L13" s="80" t="s">
        <v>42</v>
      </c>
      <c r="M13" s="8"/>
      <c r="N13" s="74"/>
      <c r="O13" s="8"/>
    </row>
    <row r="14" spans="2:15" ht="7.5" customHeight="1">
      <c r="B14" s="14"/>
      <c r="C14" s="16"/>
      <c r="D14" s="17"/>
      <c r="E14" s="18"/>
      <c r="F14" s="18"/>
      <c r="G14" s="18"/>
      <c r="H14" s="18"/>
      <c r="I14" s="18"/>
      <c r="J14" s="19"/>
      <c r="L14" s="79"/>
      <c r="M14" s="8"/>
      <c r="N14" s="74"/>
      <c r="O14" s="8"/>
    </row>
    <row r="15" spans="2:15" ht="18">
      <c r="B15" s="14"/>
      <c r="C15" s="130" t="s">
        <v>73</v>
      </c>
      <c r="D15" s="130"/>
      <c r="E15" s="130"/>
      <c r="F15" s="130"/>
      <c r="G15" s="130"/>
      <c r="H15" s="130"/>
      <c r="I15" s="130"/>
      <c r="J15" s="15"/>
      <c r="L15" s="79"/>
      <c r="M15" s="8"/>
      <c r="N15" s="74"/>
      <c r="O15" s="8"/>
    </row>
    <row r="16" spans="2:15" ht="18">
      <c r="B16" s="14"/>
      <c r="C16" s="151" t="s">
        <v>72</v>
      </c>
      <c r="D16" s="152"/>
      <c r="E16" s="152"/>
      <c r="F16" s="152"/>
      <c r="G16" s="152"/>
      <c r="H16" s="152"/>
      <c r="I16" s="152"/>
      <c r="J16" s="15"/>
      <c r="L16" s="79"/>
      <c r="M16" s="8"/>
      <c r="N16" s="74"/>
      <c r="O16" s="8"/>
    </row>
    <row r="17" spans="2:15" ht="7.5" customHeight="1">
      <c r="B17" s="14"/>
      <c r="C17" s="16"/>
      <c r="D17" s="17"/>
      <c r="E17" s="18"/>
      <c r="F17" s="18"/>
      <c r="G17" s="18"/>
      <c r="H17" s="18"/>
      <c r="I17" s="18"/>
      <c r="J17" s="19"/>
      <c r="L17" s="79"/>
      <c r="M17" s="8"/>
      <c r="N17" s="74"/>
      <c r="O17" s="8"/>
    </row>
    <row r="18" spans="2:15" ht="54">
      <c r="B18" s="14"/>
      <c r="C18" s="130" t="s">
        <v>140</v>
      </c>
      <c r="D18" s="130"/>
      <c r="E18" s="130"/>
      <c r="F18" s="130"/>
      <c r="G18" s="130"/>
      <c r="H18" s="130"/>
      <c r="I18" s="130"/>
      <c r="J18" s="15"/>
      <c r="L18" s="80" t="s">
        <v>44</v>
      </c>
      <c r="M18" s="8"/>
      <c r="N18" s="74"/>
      <c r="O18" s="8"/>
    </row>
    <row r="19" spans="2:15" ht="7.5" customHeight="1">
      <c r="B19" s="14"/>
      <c r="C19" s="16"/>
      <c r="D19" s="17"/>
      <c r="E19" s="18"/>
      <c r="F19" s="18"/>
      <c r="G19" s="18"/>
      <c r="H19" s="18"/>
      <c r="I19" s="18"/>
      <c r="J19" s="19"/>
      <c r="L19" s="79"/>
      <c r="M19" s="8"/>
      <c r="N19" s="74"/>
      <c r="O19" s="8"/>
    </row>
    <row r="20" spans="2:15" ht="36">
      <c r="B20" s="14"/>
      <c r="C20" s="130" t="s">
        <v>154</v>
      </c>
      <c r="D20" s="130"/>
      <c r="E20" s="130"/>
      <c r="F20" s="130"/>
      <c r="G20" s="130"/>
      <c r="H20" s="130"/>
      <c r="I20" s="130"/>
      <c r="J20" s="15"/>
      <c r="L20" s="80" t="s">
        <v>42</v>
      </c>
      <c r="M20" s="8"/>
      <c r="N20" s="74"/>
      <c r="O20" s="8"/>
    </row>
    <row r="21" spans="2:15" ht="7.5" customHeight="1">
      <c r="B21" s="14"/>
      <c r="C21" s="16"/>
      <c r="D21" s="17"/>
      <c r="E21" s="18"/>
      <c r="F21" s="18"/>
      <c r="G21" s="18"/>
      <c r="H21" s="18"/>
      <c r="I21" s="18"/>
      <c r="J21" s="19"/>
      <c r="L21" s="79"/>
      <c r="M21" s="8"/>
      <c r="N21" s="74"/>
      <c r="O21" s="8"/>
    </row>
    <row r="22" spans="2:15" ht="18">
      <c r="B22" s="14"/>
      <c r="C22" s="130" t="s">
        <v>64</v>
      </c>
      <c r="D22" s="130"/>
      <c r="E22" s="130"/>
      <c r="F22" s="130"/>
      <c r="G22" s="130"/>
      <c r="H22" s="130"/>
      <c r="I22" s="130"/>
      <c r="J22" s="15"/>
      <c r="L22" s="79"/>
      <c r="M22" s="8"/>
      <c r="N22" s="74"/>
      <c r="O22" s="8"/>
    </row>
    <row r="23" spans="2:15" ht="18" customHeight="1">
      <c r="B23" s="14"/>
      <c r="C23" s="152" t="s">
        <v>67</v>
      </c>
      <c r="D23" s="152"/>
      <c r="E23" s="152"/>
      <c r="F23" s="152"/>
      <c r="G23" s="152"/>
      <c r="H23" s="152"/>
      <c r="I23" s="152"/>
      <c r="J23" s="15"/>
      <c r="L23" s="79"/>
      <c r="M23" s="8"/>
      <c r="N23" s="74"/>
      <c r="O23" s="8"/>
    </row>
    <row r="24" spans="2:15" ht="7.5" customHeight="1">
      <c r="B24" s="21"/>
      <c r="C24" s="22"/>
      <c r="D24" s="23"/>
      <c r="E24" s="24"/>
      <c r="F24" s="24"/>
      <c r="G24" s="24"/>
      <c r="H24" s="24"/>
      <c r="I24" s="24"/>
      <c r="J24" s="25"/>
      <c r="L24" s="79"/>
      <c r="M24" s="8"/>
      <c r="N24" s="74"/>
      <c r="O24" s="8"/>
    </row>
    <row r="25" spans="2:15" ht="7.5" customHeight="1">
      <c r="B25" s="12"/>
      <c r="C25" s="9"/>
      <c r="D25" s="10"/>
      <c r="E25" s="11"/>
      <c r="F25" s="11"/>
      <c r="G25" s="11"/>
      <c r="H25" s="11"/>
      <c r="I25" s="11"/>
      <c r="J25" s="13"/>
      <c r="L25" s="79"/>
      <c r="M25" s="8"/>
      <c r="N25" s="74"/>
      <c r="O25" s="8"/>
    </row>
    <row r="26" spans="2:15" ht="21" customHeight="1">
      <c r="B26" s="149" t="s">
        <v>0</v>
      </c>
      <c r="C26" s="149"/>
      <c r="D26" s="149"/>
      <c r="E26" s="149"/>
      <c r="F26" s="149"/>
      <c r="G26" s="149"/>
      <c r="H26" s="149"/>
      <c r="I26" s="149"/>
      <c r="J26" s="149"/>
      <c r="L26" s="79"/>
      <c r="M26" s="8"/>
      <c r="N26" s="74"/>
      <c r="O26" s="8"/>
    </row>
    <row r="27" spans="2:15" ht="21" customHeight="1">
      <c r="B27" s="150" t="s">
        <v>5</v>
      </c>
      <c r="C27" s="150"/>
      <c r="D27" s="150"/>
      <c r="E27" s="150"/>
      <c r="F27" s="150"/>
      <c r="G27" s="150"/>
      <c r="H27" s="150"/>
      <c r="I27" s="150"/>
      <c r="J27" s="150"/>
      <c r="L27" s="79"/>
      <c r="M27" s="8"/>
      <c r="N27" s="74"/>
      <c r="O27" s="8"/>
    </row>
    <row r="28" spans="2:15" ht="7.5" customHeight="1">
      <c r="B28" s="12"/>
      <c r="C28" s="9"/>
      <c r="D28" s="10"/>
      <c r="E28" s="11"/>
      <c r="F28" s="11"/>
      <c r="G28" s="11"/>
      <c r="H28" s="11"/>
      <c r="I28" s="11"/>
      <c r="J28" s="13"/>
      <c r="L28" s="79"/>
      <c r="M28" s="8"/>
      <c r="N28" s="74"/>
      <c r="O28" s="8"/>
    </row>
    <row r="29" spans="2:15" ht="25.5" customHeight="1">
      <c r="B29" s="136" t="s">
        <v>132</v>
      </c>
      <c r="C29" s="136"/>
      <c r="D29" s="136"/>
      <c r="E29" s="136"/>
      <c r="F29" s="136"/>
      <c r="G29" s="136"/>
      <c r="H29" s="136"/>
      <c r="I29" s="136"/>
      <c r="J29" s="136"/>
      <c r="L29" s="79"/>
      <c r="M29" s="8"/>
      <c r="N29" s="74"/>
      <c r="O29" s="8"/>
    </row>
    <row r="30" spans="2:15" ht="7.5" customHeight="1">
      <c r="B30" s="26"/>
      <c r="C30" s="27"/>
      <c r="D30" s="27"/>
      <c r="E30" s="27"/>
      <c r="F30" s="27"/>
      <c r="G30" s="27"/>
      <c r="H30" s="27"/>
      <c r="I30" s="27"/>
      <c r="J30" s="28"/>
      <c r="L30" s="79"/>
      <c r="M30" s="8"/>
      <c r="N30" s="74"/>
      <c r="O30" s="8"/>
    </row>
    <row r="31" spans="2:15" ht="18">
      <c r="B31" s="29"/>
      <c r="C31" s="132" t="s">
        <v>133</v>
      </c>
      <c r="D31" s="132"/>
      <c r="E31" s="132" t="s">
        <v>134</v>
      </c>
      <c r="F31" s="132"/>
      <c r="G31" s="132"/>
      <c r="H31" s="132"/>
      <c r="I31" s="132"/>
      <c r="J31" s="30"/>
      <c r="L31" s="80"/>
      <c r="M31" s="8"/>
      <c r="N31" s="74"/>
      <c r="O31" s="8"/>
    </row>
    <row r="32" spans="2:15" ht="25.5" customHeight="1">
      <c r="B32" s="29"/>
      <c r="C32" s="133"/>
      <c r="D32" s="134"/>
      <c r="E32" s="133"/>
      <c r="F32" s="135"/>
      <c r="G32" s="135"/>
      <c r="H32" s="135"/>
      <c r="I32" s="134"/>
      <c r="J32" s="30"/>
      <c r="L32" s="80"/>
      <c r="M32" s="8" t="s">
        <v>53</v>
      </c>
      <c r="N32" s="74"/>
      <c r="O32" s="8"/>
    </row>
    <row r="33" spans="2:15" ht="7.5" customHeight="1">
      <c r="B33" s="21"/>
      <c r="C33" s="22"/>
      <c r="D33" s="23"/>
      <c r="E33" s="24"/>
      <c r="F33" s="24"/>
      <c r="G33" s="24"/>
      <c r="H33" s="24"/>
      <c r="I33" s="24"/>
      <c r="J33" s="25"/>
      <c r="L33" s="79"/>
      <c r="M33" s="8"/>
      <c r="N33" s="74"/>
      <c r="O33" s="8"/>
    </row>
    <row r="34" spans="2:15" ht="7.5" customHeight="1">
      <c r="B34" s="14"/>
      <c r="C34" s="16"/>
      <c r="D34" s="31"/>
      <c r="E34" s="18"/>
      <c r="F34" s="18"/>
      <c r="G34" s="18"/>
      <c r="H34" s="18"/>
      <c r="I34" s="18"/>
      <c r="J34" s="19"/>
      <c r="L34" s="79"/>
      <c r="M34" s="8"/>
      <c r="N34" s="74"/>
      <c r="O34" s="8"/>
    </row>
    <row r="35" spans="2:15" ht="25.5" customHeight="1">
      <c r="B35" s="136" t="s">
        <v>3</v>
      </c>
      <c r="C35" s="136"/>
      <c r="D35" s="136"/>
      <c r="E35" s="136"/>
      <c r="F35" s="136"/>
      <c r="G35" s="136"/>
      <c r="H35" s="136"/>
      <c r="I35" s="136"/>
      <c r="J35" s="136"/>
      <c r="L35" s="79"/>
      <c r="M35" s="8"/>
      <c r="N35" s="74"/>
      <c r="O35" s="8"/>
    </row>
    <row r="36" spans="2:15" ht="7.5" customHeight="1">
      <c r="B36" s="12"/>
      <c r="C36" s="9"/>
      <c r="D36" s="10"/>
      <c r="E36" s="11"/>
      <c r="F36" s="11"/>
      <c r="G36" s="11"/>
      <c r="H36" s="11"/>
      <c r="I36" s="11"/>
      <c r="J36" s="13"/>
      <c r="L36" s="79"/>
      <c r="M36" s="8"/>
      <c r="N36" s="74"/>
      <c r="O36" s="8"/>
    </row>
    <row r="37" spans="2:15" ht="24">
      <c r="B37" s="14"/>
      <c r="C37" s="68"/>
      <c r="D37" s="85" t="s">
        <v>4</v>
      </c>
      <c r="E37" s="86"/>
      <c r="F37" s="86"/>
      <c r="G37" s="86"/>
      <c r="H37" s="86"/>
      <c r="I37" s="86"/>
      <c r="J37" s="19"/>
      <c r="L37" s="80"/>
      <c r="M37" s="8" t="s">
        <v>53</v>
      </c>
      <c r="N37" s="74"/>
      <c r="O37" s="8"/>
    </row>
    <row r="38" spans="2:15" ht="7.5" customHeight="1">
      <c r="B38" s="14"/>
      <c r="C38" s="87"/>
      <c r="D38" s="85"/>
      <c r="E38" s="18"/>
      <c r="F38" s="18"/>
      <c r="G38" s="18"/>
      <c r="H38" s="18"/>
      <c r="I38" s="18"/>
      <c r="J38" s="19"/>
      <c r="L38" s="79"/>
      <c r="M38" s="8"/>
      <c r="N38" s="74"/>
      <c r="O38" s="8"/>
    </row>
    <row r="39" spans="2:15" ht="24">
      <c r="B39" s="14"/>
      <c r="C39" s="68"/>
      <c r="D39" s="137" t="s">
        <v>43</v>
      </c>
      <c r="E39" s="137"/>
      <c r="F39" s="137"/>
      <c r="G39" s="137"/>
      <c r="H39" s="137"/>
      <c r="I39" s="137"/>
      <c r="J39" s="19"/>
      <c r="L39" s="80"/>
      <c r="M39" s="8" t="s">
        <v>53</v>
      </c>
      <c r="N39" s="74"/>
      <c r="O39" s="8"/>
    </row>
    <row r="40" spans="2:15" ht="36">
      <c r="B40" s="14"/>
      <c r="C40" s="87"/>
      <c r="D40" s="138" t="s">
        <v>136</v>
      </c>
      <c r="E40" s="139"/>
      <c r="F40" s="139"/>
      <c r="G40" s="139"/>
      <c r="H40" s="139"/>
      <c r="I40" s="139"/>
      <c r="J40" s="19"/>
      <c r="L40" s="80" t="s">
        <v>42</v>
      </c>
      <c r="M40" s="8"/>
      <c r="N40" s="74"/>
      <c r="O40" s="8"/>
    </row>
    <row r="41" spans="2:15" ht="7.5" customHeight="1">
      <c r="B41" s="14"/>
      <c r="C41" s="87"/>
      <c r="D41" s="85"/>
      <c r="E41" s="18"/>
      <c r="F41" s="18"/>
      <c r="G41" s="18"/>
      <c r="H41" s="18"/>
      <c r="I41" s="18"/>
      <c r="J41" s="19"/>
      <c r="L41" s="79"/>
      <c r="M41" s="8"/>
      <c r="N41" s="74"/>
      <c r="O41" s="8"/>
    </row>
    <row r="42" spans="2:15" ht="24">
      <c r="B42" s="14"/>
      <c r="C42" s="68"/>
      <c r="D42" s="137" t="s">
        <v>155</v>
      </c>
      <c r="E42" s="137"/>
      <c r="F42" s="137"/>
      <c r="G42" s="137"/>
      <c r="H42" s="137"/>
      <c r="I42" s="137"/>
      <c r="J42" s="19"/>
      <c r="L42" s="80"/>
      <c r="M42" s="8" t="s">
        <v>53</v>
      </c>
      <c r="N42" s="74"/>
      <c r="O42" s="8"/>
    </row>
    <row r="43" spans="2:15" ht="24">
      <c r="B43" s="14"/>
      <c r="C43" s="87"/>
      <c r="D43" s="139" t="s">
        <v>135</v>
      </c>
      <c r="E43" s="139"/>
      <c r="F43" s="139"/>
      <c r="G43" s="139"/>
      <c r="H43" s="139"/>
      <c r="I43" s="139"/>
      <c r="J43" s="19"/>
      <c r="L43" s="79"/>
      <c r="M43" s="8"/>
      <c r="N43" s="74"/>
      <c r="O43" s="8"/>
    </row>
    <row r="44" spans="2:15" ht="7.5" customHeight="1">
      <c r="B44" s="21"/>
      <c r="C44" s="22"/>
      <c r="D44" s="23"/>
      <c r="E44" s="24"/>
      <c r="F44" s="24"/>
      <c r="G44" s="24"/>
      <c r="H44" s="24"/>
      <c r="I44" s="24"/>
      <c r="J44" s="25"/>
      <c r="L44" s="79"/>
      <c r="M44" s="8"/>
      <c r="N44" s="74"/>
      <c r="O44" s="8"/>
    </row>
    <row r="45" spans="2:15" ht="27" customHeight="1">
      <c r="B45" s="32"/>
      <c r="C45" s="126" t="str">
        <f>IF(COUNTIF(C37:C39,"x")&lt;&gt;2,"⚠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5" s="126"/>
      <c r="E45" s="126"/>
      <c r="F45" s="126"/>
      <c r="G45" s="126"/>
      <c r="H45" s="126"/>
      <c r="I45" s="126"/>
      <c r="J45" s="33"/>
      <c r="L45" s="79"/>
      <c r="M45" s="8"/>
      <c r="N45" s="74" t="s">
        <v>58</v>
      </c>
      <c r="O45" s="8"/>
    </row>
    <row r="46" spans="2:15" ht="27" customHeight="1">
      <c r="B46" s="34"/>
      <c r="C46" s="140" t="str">
        <f>IF(COUNTIF(C37:C42,"x")&lt;&gt;3,"⚠ Si votre projet a une surface d'apport TOTALE supérieure à 300 m², la réalisation d'un essai d'infiltration est obligatoire.","Joignez le plan de localisation et le rapport relatif aux essais d'infiltration réalisés.")</f>
        <v>⚠ Si votre projet a une surface d'apport TOTALE supérieure à 300 m², la réalisation d'un essai d'infiltration est obligatoire.</v>
      </c>
      <c r="D46" s="140"/>
      <c r="E46" s="140"/>
      <c r="F46" s="140"/>
      <c r="G46" s="140"/>
      <c r="H46" s="140"/>
      <c r="I46" s="140"/>
      <c r="J46" s="35"/>
      <c r="L46" s="79"/>
      <c r="M46" s="8"/>
      <c r="N46" s="74" t="s">
        <v>58</v>
      </c>
      <c r="O46" s="8"/>
    </row>
    <row r="47" spans="2:15" ht="7.5" customHeight="1">
      <c r="B47" s="12"/>
      <c r="C47" s="9"/>
      <c r="D47" s="10"/>
      <c r="E47" s="11"/>
      <c r="F47" s="11"/>
      <c r="G47" s="11"/>
      <c r="H47" s="11"/>
      <c r="I47" s="11"/>
      <c r="J47" s="13"/>
      <c r="L47" s="79"/>
      <c r="M47" s="8"/>
      <c r="N47" s="74"/>
      <c r="O47" s="8"/>
    </row>
    <row r="48" spans="2:15" ht="24.75" customHeight="1">
      <c r="B48" s="131" t="s">
        <v>6</v>
      </c>
      <c r="C48" s="131"/>
      <c r="D48" s="131"/>
      <c r="E48" s="131"/>
      <c r="F48" s="131"/>
      <c r="G48" s="131"/>
      <c r="H48" s="131"/>
      <c r="I48" s="131"/>
      <c r="J48" s="131"/>
      <c r="L48" s="79"/>
      <c r="M48" s="8"/>
      <c r="N48" s="74"/>
      <c r="O48" s="8"/>
    </row>
    <row r="49" spans="2:15" ht="36">
      <c r="B49" s="32"/>
      <c r="C49" s="109" t="s">
        <v>137</v>
      </c>
      <c r="D49" s="109"/>
      <c r="E49" s="109"/>
      <c r="F49" s="109"/>
      <c r="G49" s="109"/>
      <c r="H49" s="109"/>
      <c r="I49" s="109"/>
      <c r="J49" s="36"/>
      <c r="L49" s="80" t="s">
        <v>42</v>
      </c>
      <c r="M49" s="8"/>
      <c r="N49" s="74"/>
      <c r="O49" s="8"/>
    </row>
    <row r="50" spans="2:15" ht="7.5" customHeight="1">
      <c r="B50" s="12"/>
      <c r="C50" s="9"/>
      <c r="D50" s="9"/>
      <c r="E50" s="9"/>
      <c r="F50" s="9"/>
      <c r="G50" s="9"/>
      <c r="H50" s="9"/>
      <c r="I50" s="9"/>
      <c r="J50" s="37"/>
      <c r="L50" s="79"/>
      <c r="M50" s="8"/>
      <c r="N50" s="74"/>
      <c r="O50" s="8"/>
    </row>
    <row r="51" spans="2:15" ht="21" customHeight="1">
      <c r="B51" s="14"/>
      <c r="C51" s="88" t="s">
        <v>25</v>
      </c>
      <c r="D51" s="89" t="s">
        <v>26</v>
      </c>
      <c r="E51" s="16"/>
      <c r="F51" s="16"/>
      <c r="G51" s="69"/>
      <c r="H51" s="90" t="s">
        <v>7</v>
      </c>
      <c r="I51" s="16"/>
      <c r="J51" s="38"/>
      <c r="L51" s="79"/>
      <c r="M51" s="8"/>
      <c r="N51" s="74"/>
      <c r="O51" s="8"/>
    </row>
    <row r="52" spans="2:15" ht="21" customHeight="1">
      <c r="B52" s="14"/>
      <c r="C52" s="88" t="s">
        <v>25</v>
      </c>
      <c r="D52" s="89" t="s">
        <v>66</v>
      </c>
      <c r="E52" s="16"/>
      <c r="F52" s="16"/>
      <c r="G52" s="69"/>
      <c r="H52" s="90" t="s">
        <v>8</v>
      </c>
      <c r="I52" s="16"/>
      <c r="J52" s="38"/>
      <c r="L52" s="79"/>
      <c r="M52" s="8"/>
      <c r="N52" s="74"/>
      <c r="O52" s="8"/>
    </row>
    <row r="53" spans="2:15" ht="40.5">
      <c r="B53" s="14"/>
      <c r="C53" s="87"/>
      <c r="D53" s="121" t="s">
        <v>156</v>
      </c>
      <c r="E53" s="121"/>
      <c r="F53" s="121"/>
      <c r="G53" s="91"/>
      <c r="H53" s="91"/>
      <c r="I53" s="91"/>
      <c r="J53" s="19"/>
      <c r="L53" s="81" t="s">
        <v>44</v>
      </c>
      <c r="M53" s="8"/>
      <c r="N53" s="74"/>
      <c r="O53" s="8"/>
    </row>
    <row r="54" spans="2:15" ht="6.6" customHeight="1">
      <c r="B54" s="14"/>
      <c r="C54" s="16"/>
      <c r="D54" s="89"/>
      <c r="E54" s="16"/>
      <c r="F54" s="16"/>
      <c r="G54" s="92"/>
      <c r="H54" s="90"/>
      <c r="I54" s="93"/>
      <c r="J54" s="38"/>
      <c r="L54" s="79"/>
      <c r="M54" s="8"/>
      <c r="N54" s="74"/>
      <c r="O54" s="8"/>
    </row>
    <row r="55" spans="2:15" ht="21" customHeight="1">
      <c r="B55" s="14"/>
      <c r="C55" s="88" t="s">
        <v>25</v>
      </c>
      <c r="D55" s="94" t="s">
        <v>27</v>
      </c>
      <c r="E55" s="16"/>
      <c r="F55" s="95"/>
      <c r="G55" s="6" t="str">
        <f>IF(SUM($G$51:$G$52)=0,"-",SUM($G$51:$G$52))</f>
        <v>-</v>
      </c>
      <c r="H55" s="90" t="s">
        <v>7</v>
      </c>
      <c r="I55" s="16"/>
      <c r="J55" s="38"/>
      <c r="L55" s="79"/>
      <c r="M55" s="8"/>
      <c r="N55" s="74" t="s">
        <v>56</v>
      </c>
      <c r="O55" s="8"/>
    </row>
    <row r="56" spans="2:15" ht="7.5" customHeight="1">
      <c r="B56" s="21"/>
      <c r="C56" s="22"/>
      <c r="D56" s="39"/>
      <c r="E56" s="40"/>
      <c r="F56" s="41"/>
      <c r="G56" s="42"/>
      <c r="H56" s="42"/>
      <c r="I56" s="41"/>
      <c r="J56" s="43"/>
      <c r="L56" s="79"/>
      <c r="M56" s="8"/>
      <c r="N56" s="74"/>
      <c r="O56" s="8"/>
    </row>
    <row r="57" spans="2:15" ht="39.75" customHeight="1">
      <c r="B57" s="44"/>
      <c r="C57" s="110" t="str">
        <f>IF(G55="-","⚠ Renseignez les surfaces du projet.",
"Le dispositif de gestion des eaux pluviales collecte une surface d'apport de "&amp;MROUND($G$55,1)&amp;" m².")</f>
        <v>⚠ Renseignez les surfaces du projet.</v>
      </c>
      <c r="D57" s="110"/>
      <c r="E57" s="110"/>
      <c r="F57" s="110"/>
      <c r="G57" s="110"/>
      <c r="H57" s="110"/>
      <c r="I57" s="110"/>
      <c r="J57" s="45"/>
      <c r="L57" s="80" t="s">
        <v>42</v>
      </c>
      <c r="M57" s="8"/>
      <c r="N57" s="74" t="s">
        <v>58</v>
      </c>
      <c r="O57" s="8"/>
    </row>
    <row r="58" spans="2:15" ht="7.5" customHeight="1">
      <c r="B58" s="12"/>
      <c r="C58" s="9"/>
      <c r="D58" s="9"/>
      <c r="E58" s="9"/>
      <c r="F58" s="9"/>
      <c r="G58" s="9"/>
      <c r="H58" s="9"/>
      <c r="I58" s="9"/>
      <c r="J58" s="37"/>
      <c r="L58" s="79"/>
      <c r="M58" s="8"/>
      <c r="N58" s="74"/>
      <c r="O58" s="8"/>
    </row>
    <row r="59" spans="2:15" ht="20.25" customHeight="1">
      <c r="B59" s="14"/>
      <c r="C59" s="88" t="s">
        <v>25</v>
      </c>
      <c r="D59" s="89" t="s">
        <v>138</v>
      </c>
      <c r="E59" s="90"/>
      <c r="F59" s="90"/>
      <c r="G59" s="70"/>
      <c r="H59" s="90"/>
      <c r="I59" s="90"/>
      <c r="J59" s="38"/>
      <c r="L59" s="79"/>
      <c r="M59" s="8" t="s">
        <v>53</v>
      </c>
      <c r="N59" s="74"/>
      <c r="O59" s="8"/>
    </row>
    <row r="60" spans="2:15" ht="7.5" customHeight="1">
      <c r="B60" s="14"/>
      <c r="C60" s="16"/>
      <c r="D60" s="89"/>
      <c r="E60" s="92"/>
      <c r="F60" s="90"/>
      <c r="G60" s="83"/>
      <c r="H60" s="83"/>
      <c r="I60" s="83"/>
      <c r="J60" s="38"/>
      <c r="L60" s="79"/>
      <c r="M60" s="8"/>
      <c r="N60" s="74"/>
      <c r="O60" s="8"/>
    </row>
    <row r="61" spans="2:15" ht="20.25" customHeight="1">
      <c r="B61" s="14"/>
      <c r="C61" s="88" t="s">
        <v>25</v>
      </c>
      <c r="D61" s="89" t="s">
        <v>32</v>
      </c>
      <c r="E61" s="90"/>
      <c r="F61" s="95" t="str">
        <f>IF(AND(G59="Oui",OR(G61=0,G61&gt;G51)),"⚠","")</f>
        <v/>
      </c>
      <c r="G61" s="69"/>
      <c r="H61" s="90" t="s">
        <v>7</v>
      </c>
      <c r="I61" s="90"/>
      <c r="J61" s="38"/>
      <c r="L61" s="82"/>
      <c r="M61" s="8"/>
      <c r="N61" s="75" t="s">
        <v>57</v>
      </c>
      <c r="O61" s="8"/>
    </row>
    <row r="62" spans="2:15" ht="7.5" customHeight="1">
      <c r="B62" s="14"/>
      <c r="C62" s="16"/>
      <c r="D62" s="89"/>
      <c r="E62" s="92"/>
      <c r="F62" s="90"/>
      <c r="G62" s="83"/>
      <c r="H62" s="83"/>
      <c r="I62" s="83"/>
      <c r="J62" s="38"/>
      <c r="L62" s="79"/>
      <c r="M62" s="8"/>
      <c r="N62" s="74"/>
      <c r="O62" s="8"/>
    </row>
    <row r="63" spans="2:15" ht="20.25" customHeight="1">
      <c r="B63" s="14"/>
      <c r="C63" s="88" t="s">
        <v>25</v>
      </c>
      <c r="D63" s="89" t="s">
        <v>33</v>
      </c>
      <c r="E63" s="90"/>
      <c r="F63" s="95" t="str">
        <f>IF(AND(G59="Oui",G63=0),"⚠","")</f>
        <v/>
      </c>
      <c r="G63" s="71"/>
      <c r="H63" s="90" t="s">
        <v>34</v>
      </c>
      <c r="I63" s="90"/>
      <c r="J63" s="38"/>
      <c r="L63" s="82"/>
      <c r="M63" s="8" t="s">
        <v>53</v>
      </c>
      <c r="N63" s="75" t="s">
        <v>57</v>
      </c>
      <c r="O63" s="8"/>
    </row>
    <row r="64" spans="2:15" ht="7.5" customHeight="1">
      <c r="B64" s="21"/>
      <c r="C64" s="22"/>
      <c r="D64" s="22"/>
      <c r="E64" s="22"/>
      <c r="F64" s="22"/>
      <c r="G64" s="22"/>
      <c r="H64" s="22"/>
      <c r="I64" s="22"/>
      <c r="J64" s="43"/>
      <c r="L64" s="79"/>
      <c r="M64" s="8"/>
      <c r="N64" s="74"/>
      <c r="O64" s="8"/>
    </row>
    <row r="65" spans="2:15" ht="37.5" customHeight="1">
      <c r="B65" s="44"/>
      <c r="C65" s="110" t="str">
        <f>IF(G55="-","⚠ Renseignez les surfaces du projet.",
IF(G59="","⚠ Indiquez si une partie des toitures est végétalisée.",
IF(AND(G59="Oui",G61&gt;G55),"⚠ La surface de toitures végétalisées indiquée est supérieure à la surface bâtie totale.",
IF(AND(G59="Oui",OR(G61=0,G63=0)),"⚠ Renseignez la surface et/ou l'épaisseur du subsrat de la toiture végétalisée.",
IF(G59="Non","Le projet ne comprend pas de toiture végétalisée.",
"Le projet comprend la réalisation de "&amp;MROUND($G$61,1)&amp;" m² de toiture végétalisée avec un substrat "&amp;G63&amp;" cm d'épaisseur.")))))</f>
        <v>⚠ Renseignez les surfaces du projet.</v>
      </c>
      <c r="D65" s="110"/>
      <c r="E65" s="110"/>
      <c r="F65" s="110"/>
      <c r="G65" s="110"/>
      <c r="H65" s="110"/>
      <c r="I65" s="110"/>
      <c r="J65" s="46"/>
      <c r="L65" s="80" t="s">
        <v>42</v>
      </c>
      <c r="M65" s="8"/>
      <c r="N65" s="74" t="s">
        <v>58</v>
      </c>
      <c r="O65" s="8"/>
    </row>
    <row r="66" spans="2:15" ht="7.5" customHeight="1">
      <c r="B66" s="12"/>
      <c r="C66" s="9"/>
      <c r="D66" s="10"/>
      <c r="E66" s="11"/>
      <c r="F66" s="11"/>
      <c r="G66" s="11"/>
      <c r="H66" s="11"/>
      <c r="I66" s="11"/>
      <c r="J66" s="13"/>
      <c r="L66" s="79"/>
      <c r="M66" s="8"/>
      <c r="N66" s="74"/>
      <c r="O66" s="8"/>
    </row>
    <row r="67" spans="2:15" ht="24.75" customHeight="1">
      <c r="B67" s="106" t="s">
        <v>18</v>
      </c>
      <c r="C67" s="107"/>
      <c r="D67" s="107"/>
      <c r="E67" s="107"/>
      <c r="F67" s="107"/>
      <c r="G67" s="107"/>
      <c r="H67" s="107"/>
      <c r="I67" s="107"/>
      <c r="J67" s="108"/>
      <c r="L67" s="79"/>
      <c r="M67" s="8"/>
      <c r="N67" s="74"/>
      <c r="O67" s="8"/>
    </row>
    <row r="68" spans="2:15" ht="42.75" customHeight="1">
      <c r="B68" s="44"/>
      <c r="C68" s="122" t="s">
        <v>158</v>
      </c>
      <c r="D68" s="122"/>
      <c r="E68" s="122"/>
      <c r="F68" s="122"/>
      <c r="G68" s="122"/>
      <c r="H68" s="122"/>
      <c r="I68" s="122"/>
      <c r="J68" s="47"/>
      <c r="L68" s="80" t="s">
        <v>42</v>
      </c>
      <c r="M68" s="8"/>
      <c r="N68" s="76"/>
      <c r="O68" s="8"/>
    </row>
    <row r="69" spans="2:15" ht="7.5" customHeight="1">
      <c r="B69" s="12"/>
      <c r="C69" s="9"/>
      <c r="D69" s="48"/>
      <c r="E69" s="49"/>
      <c r="F69" s="50"/>
      <c r="G69" s="50"/>
      <c r="H69" s="50"/>
      <c r="I69" s="50"/>
      <c r="J69" s="37"/>
      <c r="L69" s="79"/>
      <c r="M69" s="8"/>
      <c r="N69" s="74"/>
      <c r="O69" s="8"/>
    </row>
    <row r="70" spans="2:15" ht="20.25" customHeight="1">
      <c r="B70" s="14"/>
      <c r="C70" s="88" t="s">
        <v>25</v>
      </c>
      <c r="D70" s="89" t="s">
        <v>31</v>
      </c>
      <c r="E70" s="90"/>
      <c r="F70" s="90"/>
      <c r="G70" s="70"/>
      <c r="H70" s="90"/>
      <c r="I70" s="90"/>
      <c r="J70" s="38"/>
      <c r="L70" s="79"/>
      <c r="M70" s="8" t="s">
        <v>53</v>
      </c>
      <c r="N70" s="74"/>
      <c r="O70" s="8"/>
    </row>
    <row r="71" spans="2:15" ht="7.5" customHeight="1">
      <c r="B71" s="14"/>
      <c r="C71" s="16"/>
      <c r="D71" s="89"/>
      <c r="E71" s="92"/>
      <c r="F71" s="90"/>
      <c r="G71" s="83"/>
      <c r="H71" s="83"/>
      <c r="I71" s="83"/>
      <c r="J71" s="38"/>
      <c r="L71" s="79"/>
      <c r="M71" s="8"/>
      <c r="N71" s="74"/>
      <c r="O71" s="8"/>
    </row>
    <row r="72" spans="2:15" ht="20.25" customHeight="1">
      <c r="B72" s="14"/>
      <c r="C72" s="88" t="s">
        <v>25</v>
      </c>
      <c r="D72" s="89" t="s">
        <v>30</v>
      </c>
      <c r="E72" s="90"/>
      <c r="F72" s="95" t="str">
        <f>IF(AND(G70="Oui",G72=0),"⚠","")</f>
        <v/>
      </c>
      <c r="G72" s="72"/>
      <c r="H72" s="89" t="s">
        <v>17</v>
      </c>
      <c r="I72" s="90"/>
      <c r="J72" s="38"/>
      <c r="L72" s="82"/>
      <c r="M72" s="8"/>
      <c r="N72" s="75" t="s">
        <v>57</v>
      </c>
      <c r="O72" s="8"/>
    </row>
    <row r="73" spans="2:15" ht="7.5" customHeight="1">
      <c r="B73" s="21"/>
      <c r="C73" s="22"/>
      <c r="D73" s="22"/>
      <c r="E73" s="22"/>
      <c r="F73" s="22"/>
      <c r="G73" s="22"/>
      <c r="H73" s="22"/>
      <c r="I73" s="22"/>
      <c r="J73" s="43"/>
      <c r="L73" s="79"/>
      <c r="M73" s="8"/>
      <c r="N73" s="74"/>
      <c r="O73" s="8"/>
    </row>
    <row r="74" spans="2:15" ht="37.5" customHeight="1">
      <c r="B74" s="44"/>
      <c r="C74" s="110" t="str">
        <f>IF(G55="-","⚠ Renseignez les surfaces du projet (étape 1).",
IF(G70="","⚠ Indiquez si un essai d'infiltration a été réalisé.",
IF(AND(G70="Oui",G72=0),"⚠ Renseignez la vitesse d'infiltration mesurée.",
IF(AND(G55&lt;300,G70="Non"),"⚠ Si votre projet a une surface d'apport TOTALE supérieure à 300 m², la présentation d'un essai d'infiltration est obligatoire.",
IF(AND(G55&gt;=300,G70="Non"),"⚠ La réalisation d'un essai d'infiltration est obligatoire.",
"La vitesse d'infiltration retenue est de "&amp;ROUND($G$72,1)&amp;" mm/heure.")))))</f>
        <v>⚠ Renseignez les surfaces du projet (étape 1).</v>
      </c>
      <c r="D74" s="110"/>
      <c r="E74" s="110"/>
      <c r="F74" s="110"/>
      <c r="G74" s="110"/>
      <c r="H74" s="110"/>
      <c r="I74" s="110"/>
      <c r="J74" s="46"/>
      <c r="L74" s="80" t="s">
        <v>42</v>
      </c>
      <c r="M74" s="8"/>
      <c r="N74" s="74" t="s">
        <v>58</v>
      </c>
      <c r="O74" s="8"/>
    </row>
    <row r="75" spans="2:15" ht="7.5" customHeight="1">
      <c r="B75" s="12"/>
      <c r="C75" s="9"/>
      <c r="D75" s="10"/>
      <c r="E75" s="11"/>
      <c r="F75" s="11"/>
      <c r="G75" s="11"/>
      <c r="H75" s="11"/>
      <c r="I75" s="11"/>
      <c r="J75" s="13"/>
      <c r="L75" s="79"/>
      <c r="M75" s="8"/>
      <c r="N75" s="74"/>
      <c r="O75" s="8"/>
    </row>
    <row r="76" spans="2:15" ht="24.75" customHeight="1">
      <c r="B76" s="106" t="s">
        <v>45</v>
      </c>
      <c r="C76" s="107"/>
      <c r="D76" s="107"/>
      <c r="E76" s="107"/>
      <c r="F76" s="107"/>
      <c r="G76" s="107"/>
      <c r="H76" s="107"/>
      <c r="I76" s="107"/>
      <c r="J76" s="108"/>
      <c r="L76" s="79"/>
      <c r="M76" s="8"/>
      <c r="N76" s="74"/>
      <c r="O76" s="8"/>
    </row>
    <row r="77" spans="2:15" ht="42.75" customHeight="1">
      <c r="B77" s="44"/>
      <c r="C77" s="122" t="s">
        <v>49</v>
      </c>
      <c r="D77" s="122"/>
      <c r="E77" s="122"/>
      <c r="F77" s="122"/>
      <c r="G77" s="122"/>
      <c r="H77" s="122"/>
      <c r="I77" s="122"/>
      <c r="J77" s="47"/>
      <c r="L77" s="79"/>
      <c r="M77" s="8"/>
      <c r="N77" s="74"/>
      <c r="O77" s="8"/>
    </row>
    <row r="78" spans="2:15" ht="7.5" customHeight="1">
      <c r="B78" s="14"/>
      <c r="C78" s="88"/>
      <c r="D78" s="89"/>
      <c r="E78" s="90"/>
      <c r="F78" s="92"/>
      <c r="G78" s="83"/>
      <c r="H78" s="83"/>
      <c r="I78" s="83"/>
      <c r="J78" s="38"/>
      <c r="L78" s="79"/>
      <c r="M78" s="8"/>
      <c r="N78" s="74"/>
      <c r="O78" s="8"/>
    </row>
    <row r="79" spans="2:15" ht="36">
      <c r="B79" s="14"/>
      <c r="C79" s="88" t="s">
        <v>25</v>
      </c>
      <c r="D79" s="96" t="s">
        <v>48</v>
      </c>
      <c r="E79" s="97"/>
      <c r="F79" s="102" t="s">
        <v>46</v>
      </c>
      <c r="G79" s="69"/>
      <c r="H79" s="89"/>
      <c r="I79" s="90"/>
      <c r="J79" s="38"/>
      <c r="L79" s="79"/>
      <c r="M79" s="8"/>
      <c r="N79" s="74"/>
      <c r="O79" s="8"/>
    </row>
    <row r="80" spans="2:15" ht="7.5" customHeight="1">
      <c r="B80" s="14"/>
      <c r="C80" s="88"/>
      <c r="D80" s="89"/>
      <c r="E80" s="90"/>
      <c r="F80" s="92"/>
      <c r="G80" s="83"/>
      <c r="H80" s="83"/>
      <c r="I80" s="83"/>
      <c r="J80" s="38"/>
      <c r="L80" s="79"/>
      <c r="M80" s="8"/>
      <c r="N80" s="74"/>
      <c r="O80" s="8"/>
    </row>
    <row r="81" spans="2:15" ht="20.25" customHeight="1">
      <c r="B81" s="14"/>
      <c r="C81" s="88" t="s">
        <v>25</v>
      </c>
      <c r="D81" s="89" t="s">
        <v>139</v>
      </c>
      <c r="E81" s="97"/>
      <c r="F81" s="123"/>
      <c r="G81" s="124"/>
      <c r="H81" s="125"/>
      <c r="I81" s="90"/>
      <c r="J81" s="38"/>
      <c r="L81" s="79"/>
      <c r="M81" s="8" t="s">
        <v>53</v>
      </c>
      <c r="N81" s="74"/>
      <c r="O81" s="8"/>
    </row>
    <row r="82" spans="2:15" ht="7.5" customHeight="1">
      <c r="B82" s="14"/>
      <c r="C82" s="88"/>
      <c r="D82" s="89"/>
      <c r="E82" s="90"/>
      <c r="F82" s="92"/>
      <c r="G82" s="83"/>
      <c r="H82" s="83"/>
      <c r="I82" s="83"/>
      <c r="J82" s="38"/>
      <c r="L82" s="79"/>
      <c r="M82" s="8"/>
      <c r="N82" s="74"/>
      <c r="O82" s="8"/>
    </row>
    <row r="83" spans="2:15" ht="20.25" customHeight="1">
      <c r="B83" s="14"/>
      <c r="C83" s="88" t="s">
        <v>25</v>
      </c>
      <c r="D83" s="89" t="s">
        <v>50</v>
      </c>
      <c r="E83" s="90"/>
      <c r="F83" s="90"/>
      <c r="G83" s="3" t="str">
        <f>IF($G$55="-","-",
IF($F$81="","-",$G$55*60-
IF(AND($G$59="Oui",$G$61&lt;&gt;"",$G$63&lt;&gt;""),
IF($G$63="&lt; 10",0,
IF($G$63="de 10 à 30",$G$61*15,
IF($G$63="&gt; 30",$G$61*30,0))))))</f>
        <v>-</v>
      </c>
      <c r="H83" s="97" t="s">
        <v>16</v>
      </c>
      <c r="I83" s="90"/>
      <c r="J83" s="38"/>
      <c r="L83" s="79"/>
      <c r="M83" s="8"/>
      <c r="N83" s="74" t="s">
        <v>59</v>
      </c>
      <c r="O83" s="8"/>
    </row>
    <row r="84" spans="2:15" ht="20.25" customHeight="1">
      <c r="B84" s="14"/>
      <c r="C84" s="16"/>
      <c r="D84" s="90"/>
      <c r="E84" s="90"/>
      <c r="F84" s="98" t="s">
        <v>14</v>
      </c>
      <c r="G84" s="5" t="str">
        <f>IF(G55="-","-",
IF($F$81="","-",$G$83/1000))</f>
        <v>-</v>
      </c>
      <c r="H84" s="90" t="s">
        <v>15</v>
      </c>
      <c r="I84" s="90"/>
      <c r="J84" s="38"/>
      <c r="L84" s="79"/>
      <c r="M84" s="8"/>
      <c r="N84" s="74" t="s">
        <v>59</v>
      </c>
      <c r="O84" s="8"/>
    </row>
    <row r="85" spans="2:15" ht="7.5" customHeight="1">
      <c r="B85" s="14"/>
      <c r="C85" s="16"/>
      <c r="D85" s="89"/>
      <c r="E85" s="90"/>
      <c r="F85" s="90"/>
      <c r="G85" s="92"/>
      <c r="H85" s="83"/>
      <c r="I85" s="83"/>
      <c r="J85" s="38"/>
      <c r="L85" s="79"/>
      <c r="M85" s="8"/>
      <c r="N85" s="74"/>
      <c r="O85" s="8"/>
    </row>
    <row r="86" spans="2:15" ht="20.25" customHeight="1">
      <c r="B86" s="14"/>
      <c r="C86" s="88" t="s">
        <v>25</v>
      </c>
      <c r="D86" s="89" t="s">
        <v>28</v>
      </c>
      <c r="E86" s="127" t="s">
        <v>143</v>
      </c>
      <c r="F86" s="128"/>
      <c r="G86" s="4" t="str">
        <f>IF(G55="-","-",
IF($F$81="","-",
IF($G$70="Non",0.3,
IF($G$72&lt;=3,0.4,
IF(OR($G$72&lt;=5,$F$81="Structure d'infiltration"),0.3,
IF($G$72&lt;=10,0.2,
IF($G$72&gt;=10,0.1)))))))</f>
        <v>-</v>
      </c>
      <c r="H86" s="90" t="s">
        <v>13</v>
      </c>
      <c r="I86" s="90"/>
      <c r="J86" s="38"/>
      <c r="L86" s="79"/>
      <c r="M86" s="8"/>
      <c r="N86" s="74" t="s">
        <v>59</v>
      </c>
      <c r="O86" s="8"/>
    </row>
    <row r="87" spans="2:15" ht="20.25" customHeight="1">
      <c r="B87" s="14"/>
      <c r="C87" s="16"/>
      <c r="D87" s="89"/>
      <c r="E87" s="90"/>
      <c r="F87" s="99" t="s">
        <v>14</v>
      </c>
      <c r="G87" s="3" t="str">
        <f>IF(G55="-","-",
IF($F$81="","-",$G$86*$G$55))</f>
        <v>-</v>
      </c>
      <c r="H87" s="90" t="s">
        <v>7</v>
      </c>
      <c r="I87" s="90"/>
      <c r="J87" s="38"/>
      <c r="L87" s="79"/>
      <c r="M87" s="8"/>
      <c r="N87" s="74" t="s">
        <v>59</v>
      </c>
      <c r="O87" s="8"/>
    </row>
    <row r="88" spans="2:15" ht="7.5" customHeight="1">
      <c r="B88" s="14"/>
      <c r="C88" s="16"/>
      <c r="D88" s="90"/>
      <c r="E88" s="90"/>
      <c r="F88" s="90"/>
      <c r="G88" s="90"/>
      <c r="H88" s="90"/>
      <c r="I88" s="90"/>
      <c r="J88" s="38"/>
      <c r="L88" s="79"/>
      <c r="M88" s="8"/>
      <c r="N88" s="74"/>
      <c r="O88" s="8"/>
    </row>
    <row r="89" spans="2:15" ht="20.25" customHeight="1">
      <c r="B89" s="14"/>
      <c r="C89" s="88" t="s">
        <v>25</v>
      </c>
      <c r="D89" s="89" t="str">
        <f>IF($F$81="","⚠ Définissez le type de dispositif de gestion des eaux pluviales",
IF($F$81="Espace vert creux","Profondeur moyenne de l'espace vert creux",
IF($F$81="Structure d'infiltration","Épaisseur moyenne de la structure d'infiltration")))</f>
        <v>⚠ Définissez le type de dispositif de gestion des eaux pluviales</v>
      </c>
      <c r="E89" s="90"/>
      <c r="F89" s="90"/>
      <c r="G89" s="2" t="str">
        <f>IF(G55="-","-",
IF($F$81="","-",
IF(AND($G$55&gt;0,$F$81="Espace vert creux"),($G$84/$G$87)*100,
IF(AND($G$55&gt;0,$F$81="Structure d'infiltration"),($G$84/$G$87)*100*3,"-"))))</f>
        <v>-</v>
      </c>
      <c r="H89" s="90" t="s">
        <v>12</v>
      </c>
      <c r="I89" s="90"/>
      <c r="J89" s="38"/>
      <c r="L89" s="79"/>
      <c r="M89" s="8"/>
      <c r="N89" s="74" t="s">
        <v>59</v>
      </c>
      <c r="O89" s="8"/>
    </row>
    <row r="90" spans="2:15" ht="7.5" customHeight="1">
      <c r="B90" s="14"/>
      <c r="C90" s="16"/>
      <c r="D90" s="89"/>
      <c r="E90" s="90"/>
      <c r="F90" s="92"/>
      <c r="G90" s="83"/>
      <c r="H90" s="83"/>
      <c r="I90" s="83"/>
      <c r="J90" s="38"/>
      <c r="L90" s="79"/>
      <c r="M90" s="8"/>
      <c r="N90" s="74"/>
      <c r="O90" s="8"/>
    </row>
    <row r="91" spans="2:15" ht="20.25" customHeight="1">
      <c r="B91" s="14"/>
      <c r="C91" s="88" t="s">
        <v>25</v>
      </c>
      <c r="D91" s="89" t="s">
        <v>29</v>
      </c>
      <c r="E91" s="90"/>
      <c r="F91" s="95" t="str">
        <f>IF($G$55="-","",
IF($F$81="","",
IF(AND($G$91&gt;96,$G$70="Oui",$G$72&gt;0,$G$55&gt;0),"⚠","")))</f>
        <v/>
      </c>
      <c r="G91" s="3" t="str">
        <f>IF(G55="-","-",
IF($F$81="","-",
IF(AND($G$70="Oui",$G$72&gt;0,$G$55&gt;0),G83/(G87*G72),"-")))</f>
        <v>-</v>
      </c>
      <c r="H91" s="90" t="s">
        <v>11</v>
      </c>
      <c r="I91" s="90"/>
      <c r="J91" s="38"/>
      <c r="L91" s="82"/>
      <c r="M91" s="8"/>
      <c r="N91" s="75" t="s">
        <v>60</v>
      </c>
      <c r="O91" s="8"/>
    </row>
    <row r="92" spans="2:15" ht="7.5" customHeight="1">
      <c r="B92" s="21"/>
      <c r="C92" s="22"/>
      <c r="D92" s="39"/>
      <c r="E92" s="40"/>
      <c r="F92" s="41"/>
      <c r="G92" s="41"/>
      <c r="H92" s="41"/>
      <c r="I92" s="41"/>
      <c r="J92" s="43"/>
      <c r="L92" s="79"/>
      <c r="M92" s="8"/>
      <c r="N92" s="74"/>
      <c r="O92" s="8"/>
    </row>
    <row r="93" spans="2:15" ht="42" customHeight="1">
      <c r="B93" s="32"/>
      <c r="C93" s="126" t="str">
        <f>IF(OR(G55="-",G70="",G59=""),
"⚠ Renseignez les surfaces du projet (étape 1) et/ou indiquez si un essai d'infiltration a été réalisé (étape 2).",
IF(AND(G70="Oui",G72=""),
"⚠ Renseignez la vitesse d'infiltration mesurée (étape 2).",
IF($F$81="",
"⚠ Précisez le type de dispositif.",
IF(AND(G91&lt;&gt;"-",$G$91&gt;96),
"⚠ Le temps de vidange étant supérieur à 96 heures, il est recommandée d'étendre la surface d'infiltration à au moins "&amp;MROUND((G83/(96*G72)),1)&amp;" m² (ajustement à réaliser à l'étape 4).",
IF(AND($F$81="Espace vert creux",G72&gt;10),
"⚠ Pour avoir un dispositif le plus intégré et peu profond, il est recommandé d'étendre la surface d'infiltration à au moins "&amp;MROUND(G55*0.2,1)&amp;" m² (ajustement à réaliser à l'étape 4).",
"")))))</f>
        <v>⚠ Renseignez les surfaces du projet (étape 1) et/ou indiquez si un essai d'infiltration a été réalisé (étape 2).</v>
      </c>
      <c r="D93" s="126"/>
      <c r="E93" s="126"/>
      <c r="F93" s="126"/>
      <c r="G93" s="126"/>
      <c r="H93" s="126"/>
      <c r="I93" s="126"/>
      <c r="J93" s="33"/>
      <c r="L93" s="80" t="s">
        <v>42</v>
      </c>
      <c r="M93" s="8"/>
      <c r="N93" s="74" t="s">
        <v>58</v>
      </c>
      <c r="O93" s="8"/>
    </row>
    <row r="94" spans="2:15" ht="42" customHeight="1">
      <c r="B94" s="34"/>
      <c r="C94" s="120" t="str">
        <f>IF(OR(G55="-",G70="",$F$81=""),"",
"Le dispositif d'infiltration doit avoir une surface minimale de "&amp;MROUND($G$87,1)&amp;" m² et pouvoir stocker au moins "&amp;MROUND($G$83,1)&amp;" litres. Ce dispositif d'infiltration doit apparaître sur un plan du projet.")</f>
        <v/>
      </c>
      <c r="D94" s="120"/>
      <c r="E94" s="120"/>
      <c r="F94" s="120"/>
      <c r="G94" s="120"/>
      <c r="H94" s="120"/>
      <c r="I94" s="120"/>
      <c r="J94" s="51"/>
      <c r="L94" s="80" t="s">
        <v>42</v>
      </c>
      <c r="M94" s="8"/>
      <c r="N94" s="74" t="s">
        <v>58</v>
      </c>
      <c r="O94" s="8"/>
    </row>
    <row r="95" spans="2:15" ht="7.5" customHeight="1">
      <c r="B95" s="12"/>
      <c r="C95" s="9"/>
      <c r="D95" s="10"/>
      <c r="E95" s="11"/>
      <c r="F95" s="11"/>
      <c r="G95" s="11"/>
      <c r="H95" s="11"/>
      <c r="I95" s="11"/>
      <c r="J95" s="13"/>
      <c r="L95" s="79"/>
      <c r="M95" s="8"/>
      <c r="N95" s="74"/>
      <c r="O95" s="8"/>
    </row>
    <row r="96" spans="2:15" ht="24.75" customHeight="1">
      <c r="B96" s="106" t="s">
        <v>68</v>
      </c>
      <c r="C96" s="107"/>
      <c r="D96" s="107"/>
      <c r="E96" s="107"/>
      <c r="F96" s="107"/>
      <c r="G96" s="107"/>
      <c r="H96" s="107"/>
      <c r="I96" s="107"/>
      <c r="J96" s="108"/>
      <c r="L96" s="79"/>
      <c r="M96" s="8"/>
      <c r="N96" s="74"/>
      <c r="O96" s="8"/>
    </row>
    <row r="97" spans="2:21" ht="54">
      <c r="B97" s="44"/>
      <c r="C97" s="109" t="s">
        <v>65</v>
      </c>
      <c r="D97" s="109"/>
      <c r="E97" s="109"/>
      <c r="F97" s="109"/>
      <c r="G97" s="109"/>
      <c r="H97" s="109"/>
      <c r="I97" s="109"/>
      <c r="J97" s="47"/>
      <c r="L97" s="80" t="s">
        <v>44</v>
      </c>
      <c r="M97" s="8"/>
      <c r="N97" s="74"/>
      <c r="O97" s="8"/>
    </row>
    <row r="98" spans="2:21" ht="7.5" customHeight="1">
      <c r="B98" s="12"/>
      <c r="C98" s="9"/>
      <c r="D98" s="48"/>
      <c r="E98" s="49"/>
      <c r="F98" s="50"/>
      <c r="G98" s="50"/>
      <c r="H98" s="50"/>
      <c r="I98" s="50"/>
      <c r="J98" s="37"/>
      <c r="L98" s="79"/>
      <c r="M98" s="8"/>
      <c r="N98" s="74"/>
      <c r="O98" s="8"/>
    </row>
    <row r="99" spans="2:21" ht="20.25" customHeight="1">
      <c r="B99" s="14"/>
      <c r="C99" s="88" t="s">
        <v>25</v>
      </c>
      <c r="D99" s="89" t="s">
        <v>70</v>
      </c>
      <c r="E99" s="90"/>
      <c r="F99" s="90"/>
      <c r="G99" s="70"/>
      <c r="H99" s="90"/>
      <c r="I99" s="90"/>
      <c r="J99" s="52"/>
      <c r="L99" s="79"/>
      <c r="M99" s="8" t="s">
        <v>53</v>
      </c>
      <c r="N99" s="74"/>
      <c r="O99" s="8"/>
    </row>
    <row r="100" spans="2:21" ht="7.5" customHeight="1">
      <c r="B100" s="14"/>
      <c r="C100" s="90"/>
      <c r="D100" s="89"/>
      <c r="E100" s="90"/>
      <c r="F100" s="92"/>
      <c r="G100" s="83"/>
      <c r="H100" s="83"/>
      <c r="I100" s="83"/>
      <c r="J100" s="52"/>
      <c r="L100" s="79"/>
      <c r="M100" s="8"/>
      <c r="N100" s="74"/>
      <c r="O100" s="8"/>
    </row>
    <row r="101" spans="2:21" ht="20.25" customHeight="1">
      <c r="B101" s="14"/>
      <c r="C101" s="88" t="s">
        <v>25</v>
      </c>
      <c r="D101" s="89" t="s">
        <v>69</v>
      </c>
      <c r="E101" s="100"/>
      <c r="F101" s="95" t="str">
        <f>IF(G55="-","",
IF($F$81="","",
IF(AND(G99="Oui",OR(G101="",G101&lt;=G87)),"⚠ min "&amp;G87&amp;" m²",
IF(AND(G70="Oui",G72&gt;0,$G$91&gt;96),
"⚠ Recommandation : &gt; "&amp;MROUND(G83/(96*G72),1)&amp;" m²",
IF(AND(G99="Oui",$F$81="Espace vert creux",G72&gt;10),
"⚠ Recommandation : &gt; "&amp;MROUND(G55*0.2,1)&amp;" m²",
"")))))</f>
        <v/>
      </c>
      <c r="G101" s="73"/>
      <c r="H101" s="90" t="s">
        <v>39</v>
      </c>
      <c r="I101" s="90"/>
      <c r="J101" s="52"/>
      <c r="L101" s="82"/>
      <c r="M101" s="8"/>
      <c r="N101" s="75" t="s">
        <v>57</v>
      </c>
      <c r="O101" s="8"/>
    </row>
    <row r="102" spans="2:21" ht="18.75" customHeight="1">
      <c r="B102" s="14"/>
      <c r="C102" s="90"/>
      <c r="D102" s="90"/>
      <c r="E102" s="113" t="s">
        <v>142</v>
      </c>
      <c r="F102" s="114"/>
      <c r="G102" s="1" t="str">
        <f>IF($F$81="","-",
IF(OR(G99="Non",G99="",G101=""),"-",
IF(AND(G99="Oui",G101&lt;=G87),"-",
$G$101/$G$55)))</f>
        <v>-</v>
      </c>
      <c r="H102" s="101" t="s">
        <v>13</v>
      </c>
      <c r="I102" s="90"/>
      <c r="J102" s="52"/>
      <c r="L102" s="79"/>
      <c r="M102" s="8"/>
      <c r="N102" s="74" t="s">
        <v>59</v>
      </c>
      <c r="O102" s="8"/>
    </row>
    <row r="103" spans="2:21" ht="7.5" customHeight="1">
      <c r="B103" s="14"/>
      <c r="C103" s="90"/>
      <c r="D103" s="89"/>
      <c r="E103" s="90"/>
      <c r="F103" s="92"/>
      <c r="G103" s="83"/>
      <c r="H103" s="83"/>
      <c r="I103" s="83"/>
      <c r="J103" s="52"/>
      <c r="L103" s="79"/>
      <c r="M103" s="8"/>
      <c r="N103" s="74"/>
      <c r="O103" s="8"/>
    </row>
    <row r="104" spans="2:21" ht="20.25" customHeight="1">
      <c r="B104" s="14"/>
      <c r="C104" s="88" t="s">
        <v>25</v>
      </c>
      <c r="D104" s="89" t="str">
        <f>IF($F$81="","⚠ Définissez le type de dispositif de gestion des eaux pluviales",
IF($F$81="Espace vert creux","Profondeur moyenne de l'espace vert creux",
IF($F$81="Structure d'infiltration","Épaisseur moyenne de la structure d'infiltration")))</f>
        <v>⚠ Définissez le type de dispositif de gestion des eaux pluviales</v>
      </c>
      <c r="E104" s="90"/>
      <c r="F104" s="90"/>
      <c r="G104" s="2" t="str">
        <f>IF($F$81="","-",
IF(OR(G99="Non",G99="",G101=""),"-",
IF(AND(G99="Oui",G101&lt;=G87),"-",
IF(AND($G$55&gt;0,$F$81="Espace vert creux"),($G$84/$G$101)*100,
IF(AND($G$55&gt;0,$F$81="Structure d'infiltration"),($G$84/$G$101)*100*3,"-")))))</f>
        <v>-</v>
      </c>
      <c r="H104" s="90" t="s">
        <v>12</v>
      </c>
      <c r="I104" s="90"/>
      <c r="J104" s="38"/>
      <c r="L104" s="79"/>
      <c r="M104" s="8"/>
      <c r="N104" s="74" t="s">
        <v>59</v>
      </c>
      <c r="O104" s="8"/>
    </row>
    <row r="105" spans="2:21" ht="7.5" customHeight="1">
      <c r="B105" s="14"/>
      <c r="C105" s="90"/>
      <c r="D105" s="89"/>
      <c r="E105" s="90"/>
      <c r="F105" s="92"/>
      <c r="G105" s="83"/>
      <c r="H105" s="83"/>
      <c r="I105" s="83"/>
      <c r="J105" s="52"/>
      <c r="L105" s="79"/>
      <c r="M105" s="8"/>
      <c r="N105" s="74"/>
      <c r="O105" s="8"/>
    </row>
    <row r="106" spans="2:21" ht="20.25" customHeight="1">
      <c r="B106" s="14"/>
      <c r="C106" s="88" t="s">
        <v>25</v>
      </c>
      <c r="D106" s="89" t="s">
        <v>29</v>
      </c>
      <c r="E106" s="90"/>
      <c r="F106" s="95"/>
      <c r="G106" s="2" t="str">
        <f>IF($F$81="","-",
IF(OR(G99="Non",G99="",G101=""),"-",
IF(AND(G99="Oui",G101&lt;=G87),"-",
IF(AND($G$70="Oui",$G$72&gt;0,$G$55&gt;0),G83/(G101*G72),"-"))))</f>
        <v>-</v>
      </c>
      <c r="H106" s="90" t="s">
        <v>11</v>
      </c>
      <c r="I106" s="90"/>
      <c r="J106" s="52"/>
      <c r="L106" s="79"/>
      <c r="M106" s="8"/>
      <c r="N106" s="74" t="s">
        <v>59</v>
      </c>
      <c r="O106" s="8"/>
    </row>
    <row r="107" spans="2:21" ht="7.5" customHeight="1">
      <c r="B107" s="21"/>
      <c r="C107" s="53"/>
      <c r="D107" s="54"/>
      <c r="E107" s="55"/>
      <c r="F107" s="42"/>
      <c r="G107" s="42"/>
      <c r="H107" s="42"/>
      <c r="I107" s="42"/>
      <c r="J107" s="56"/>
      <c r="L107" s="79"/>
      <c r="M107" s="8"/>
      <c r="N107" s="74"/>
      <c r="O107" s="8"/>
    </row>
    <row r="108" spans="2:21" ht="36">
      <c r="B108" s="34"/>
      <c r="C108" s="110" t="str">
        <f>IF(OR(G55="-",G70="",G59="",$F$81=""),
"⚠ Renseignez les surfaces du projet (étape 1), indiquez si un essai d'infiltration a été réalisé (étape 2) et/ou précisez le type de dispositif retenu (étape 3).",
IF(G99="",
"⚠ Indiquez si une modification des dimensions du dispositif d'infiltration est proposée.",
IF(G99="Non",
"Aucun ajustement n'est proposé.",
IF(G99="Oui",
IF(G101="","⚠ Renseignez la surface d'infiltration projetée.",
IF(G101&lt;=G87,"⚠ La surface d'infiltration doit être supérieure à "&amp;MROUND($G$87,1)&amp;" m².",
"Le dispositif d'infiltration présente une surface minimale de "&amp;MROUND($G$101,1)&amp;" m². Il permet de stocker au moins "&amp;ROUND($G$84,1)&amp;"  m³. Ce dispositif d'infiltration doit apparaître sur un plan du projet."))))))</f>
        <v>⚠ Renseignez les surfaces du projet (étape 1), indiquez si un essai d'infiltration a été réalisé (étape 2) et/ou précisez le type de dispositif retenu (étape 3).</v>
      </c>
      <c r="D108" s="110"/>
      <c r="E108" s="110"/>
      <c r="F108" s="110"/>
      <c r="G108" s="110"/>
      <c r="H108" s="110"/>
      <c r="I108" s="110"/>
      <c r="J108" s="51"/>
      <c r="K108" s="57"/>
      <c r="L108" s="80" t="s">
        <v>42</v>
      </c>
      <c r="M108" s="58"/>
      <c r="N108" s="77" t="s">
        <v>58</v>
      </c>
      <c r="O108" s="58"/>
      <c r="P108" s="57"/>
      <c r="Q108" s="57"/>
      <c r="R108" s="57"/>
      <c r="S108" s="57"/>
      <c r="T108" s="57"/>
      <c r="U108" s="57"/>
    </row>
    <row r="109" spans="2:21" ht="7.5" customHeight="1">
      <c r="B109" s="12"/>
      <c r="C109" s="9"/>
      <c r="D109" s="10"/>
      <c r="E109" s="11"/>
      <c r="F109" s="11"/>
      <c r="G109" s="11"/>
      <c r="H109" s="11"/>
      <c r="I109" s="11"/>
      <c r="J109" s="13"/>
      <c r="L109" s="79"/>
      <c r="M109" s="8"/>
      <c r="N109" s="74"/>
      <c r="O109" s="8"/>
    </row>
    <row r="110" spans="2:21" ht="24.75" customHeight="1">
      <c r="B110" s="106" t="s">
        <v>144</v>
      </c>
      <c r="C110" s="107"/>
      <c r="D110" s="107"/>
      <c r="E110" s="107"/>
      <c r="F110" s="107"/>
      <c r="G110" s="107"/>
      <c r="H110" s="107"/>
      <c r="I110" s="107"/>
      <c r="J110" s="108"/>
      <c r="L110" s="79"/>
      <c r="M110" s="8"/>
      <c r="N110" s="74"/>
      <c r="O110" s="8"/>
    </row>
    <row r="111" spans="2:21" ht="36">
      <c r="B111" s="44"/>
      <c r="C111" s="109" t="s">
        <v>157</v>
      </c>
      <c r="D111" s="109"/>
      <c r="E111" s="109"/>
      <c r="F111" s="109"/>
      <c r="G111" s="109"/>
      <c r="H111" s="109"/>
      <c r="I111" s="109"/>
      <c r="J111" s="47"/>
      <c r="L111" s="80" t="s">
        <v>42</v>
      </c>
      <c r="M111" s="8"/>
      <c r="N111" s="74"/>
      <c r="O111" s="8"/>
    </row>
    <row r="112" spans="2:21" ht="7.5" customHeight="1">
      <c r="B112" s="12"/>
      <c r="C112" s="9"/>
      <c r="D112" s="48"/>
      <c r="E112" s="49"/>
      <c r="F112" s="50"/>
      <c r="G112" s="50"/>
      <c r="H112" s="50"/>
      <c r="I112" s="50"/>
      <c r="J112" s="37"/>
      <c r="L112" s="79"/>
      <c r="M112" s="8"/>
      <c r="N112" s="74"/>
      <c r="O112" s="8"/>
    </row>
    <row r="113" spans="2:21" ht="20.25" customHeight="1">
      <c r="B113" s="14"/>
      <c r="C113" s="88" t="s">
        <v>25</v>
      </c>
      <c r="D113" s="115" t="s">
        <v>145</v>
      </c>
      <c r="E113" s="115"/>
      <c r="F113" s="115"/>
      <c r="G113" s="115"/>
      <c r="H113" s="115"/>
      <c r="I113" s="70"/>
      <c r="J113" s="52"/>
      <c r="L113" s="79"/>
      <c r="M113" s="8" t="s">
        <v>53</v>
      </c>
      <c r="N113" s="74"/>
      <c r="O113" s="8"/>
    </row>
    <row r="114" spans="2:21" ht="18">
      <c r="B114" s="14"/>
      <c r="C114" s="90"/>
      <c r="D114" s="115"/>
      <c r="E114" s="115"/>
      <c r="F114" s="115"/>
      <c r="G114" s="115"/>
      <c r="H114" s="115"/>
      <c r="I114" s="83"/>
      <c r="J114" s="52"/>
      <c r="L114" s="79"/>
      <c r="M114" s="8"/>
      <c r="N114" s="74"/>
      <c r="O114" s="8"/>
    </row>
    <row r="115" spans="2:21" ht="20.25" customHeight="1">
      <c r="B115" s="14"/>
      <c r="C115" s="88" t="s">
        <v>25</v>
      </c>
      <c r="D115" s="115"/>
      <c r="E115" s="115"/>
      <c r="F115" s="115"/>
      <c r="G115" s="115"/>
      <c r="H115" s="115"/>
      <c r="I115" s="90"/>
      <c r="J115" s="52"/>
      <c r="L115" s="82"/>
      <c r="M115" s="8"/>
      <c r="N115" s="74"/>
      <c r="O115" s="8"/>
    </row>
    <row r="116" spans="2:21" ht="7.5" customHeight="1">
      <c r="B116" s="14"/>
      <c r="C116" s="90"/>
      <c r="D116" s="90"/>
      <c r="E116" s="90"/>
      <c r="F116" s="90"/>
      <c r="G116" s="90"/>
      <c r="H116" s="90"/>
      <c r="I116" s="83"/>
      <c r="J116" s="52"/>
      <c r="L116" s="79"/>
      <c r="M116" s="8"/>
      <c r="N116" s="74"/>
      <c r="O116" s="8"/>
    </row>
    <row r="117" spans="2:21" ht="20.25" customHeight="1">
      <c r="B117" s="14"/>
      <c r="C117" s="88" t="s">
        <v>25</v>
      </c>
      <c r="D117" s="115" t="s">
        <v>146</v>
      </c>
      <c r="E117" s="115"/>
      <c r="F117" s="115"/>
      <c r="G117" s="115"/>
      <c r="H117" s="115"/>
      <c r="I117" s="70"/>
      <c r="J117" s="52"/>
      <c r="L117" s="79"/>
      <c r="M117" s="8" t="s">
        <v>53</v>
      </c>
      <c r="N117" s="74"/>
      <c r="O117" s="8"/>
    </row>
    <row r="118" spans="2:21" ht="18">
      <c r="B118" s="14"/>
      <c r="C118" s="90"/>
      <c r="D118" s="115"/>
      <c r="E118" s="115"/>
      <c r="F118" s="115"/>
      <c r="G118" s="115"/>
      <c r="H118" s="115"/>
      <c r="I118" s="83"/>
      <c r="J118" s="52"/>
      <c r="L118" s="79"/>
      <c r="M118" s="8"/>
      <c r="N118" s="74"/>
      <c r="O118" s="8"/>
    </row>
    <row r="119" spans="2:21" ht="20.25" customHeight="1">
      <c r="B119" s="14"/>
      <c r="C119" s="88" t="s">
        <v>25</v>
      </c>
      <c r="D119" s="116" t="s">
        <v>147</v>
      </c>
      <c r="E119" s="116"/>
      <c r="F119" s="116"/>
      <c r="G119" s="116"/>
      <c r="H119" s="116"/>
      <c r="I119" s="116"/>
      <c r="J119" s="117"/>
      <c r="L119" s="79"/>
      <c r="M119" s="8"/>
      <c r="N119" s="74"/>
      <c r="O119" s="8"/>
    </row>
    <row r="120" spans="2:21" ht="18">
      <c r="B120" s="14"/>
      <c r="C120" s="90"/>
      <c r="D120" s="118" t="s">
        <v>148</v>
      </c>
      <c r="E120" s="118"/>
      <c r="F120" s="118"/>
      <c r="G120" s="118"/>
      <c r="H120" s="118"/>
      <c r="I120" s="118"/>
      <c r="J120" s="119"/>
      <c r="L120" s="79"/>
      <c r="M120" s="8"/>
      <c r="N120" s="74"/>
      <c r="O120" s="8"/>
    </row>
    <row r="121" spans="2:21" ht="18">
      <c r="B121" s="14"/>
      <c r="C121" s="90"/>
      <c r="D121" s="97" t="s">
        <v>162</v>
      </c>
      <c r="E121" s="83"/>
      <c r="F121" s="83"/>
      <c r="G121" s="83"/>
      <c r="H121" s="83"/>
      <c r="I121" s="83"/>
      <c r="J121" s="52"/>
      <c r="L121" s="80"/>
      <c r="M121" s="8"/>
      <c r="N121" s="74"/>
      <c r="O121" s="8"/>
    </row>
    <row r="122" spans="2:21" ht="54">
      <c r="B122" s="14"/>
      <c r="C122" s="90"/>
      <c r="D122" s="153"/>
      <c r="E122" s="154"/>
      <c r="F122" s="154"/>
      <c r="G122" s="154"/>
      <c r="H122" s="154"/>
      <c r="I122" s="155"/>
      <c r="J122" s="52"/>
      <c r="L122" s="80" t="s">
        <v>44</v>
      </c>
      <c r="M122" s="8"/>
      <c r="N122" s="74"/>
      <c r="O122" s="8"/>
    </row>
    <row r="123" spans="2:21" ht="7.5" customHeight="1">
      <c r="B123" s="21"/>
      <c r="C123" s="53"/>
      <c r="D123" s="54"/>
      <c r="E123" s="55"/>
      <c r="F123" s="42"/>
      <c r="G123" s="42"/>
      <c r="H123" s="42"/>
      <c r="I123" s="42"/>
      <c r="J123" s="56"/>
      <c r="L123" s="79"/>
      <c r="M123" s="8"/>
      <c r="N123" s="74"/>
      <c r="O123" s="8"/>
    </row>
    <row r="124" spans="2:21" ht="36">
      <c r="B124" s="34"/>
      <c r="C124" s="110" t="str">
        <f>IF(AND(I113="",I117=""),
"⚠ Indiquez si votre projet anticipe les conséquences des pluies exceptionnelles.",
IF(AND(I113="oui",I117=""),
"⚠ Indiquez si votre projet tient compte de la vulnérabilité au ruissellement pluvial.",
IF(AND(I113="non",OR(I117="",I117="oui")),
"⚠ Adaptez le dispositif pour qu'il déborde sans créer de dommage.",
IF(AND(I113="",I117="oui"),
"⚠ Indiquez si votre projet déborde sans créer de dommage.",
IF(AND(OR(I113="",I113="oui"),I117="non"),
"⚠ Adaptez votre projet pour prendre en compte la vulnérabilité au ruissellement pluvial.",
IF(AND(I113="non",I117="non"),
"⚠ Adaptez votre projet pour qu'il anticipe les conséquences des pluies exceptionnelles.",
IF(AND(I113="oui",I117="oui"),
"Vous attestez que votre projet a bien anticipé les conséquences des pluies exceptionnelles. Le point de débordement du dispositif d'infiltration doit apparaître sur un plan du projet.")))))))</f>
        <v>⚠ Indiquez si votre projet anticipe les conséquences des pluies exceptionnelles.</v>
      </c>
      <c r="D124" s="110"/>
      <c r="E124" s="110"/>
      <c r="F124" s="110"/>
      <c r="G124" s="110"/>
      <c r="H124" s="110"/>
      <c r="I124" s="110"/>
      <c r="J124" s="51"/>
      <c r="K124" s="57"/>
      <c r="L124" s="80" t="s">
        <v>42</v>
      </c>
      <c r="M124" s="58"/>
      <c r="N124" s="77" t="s">
        <v>58</v>
      </c>
      <c r="O124" s="58"/>
      <c r="P124" s="57"/>
      <c r="Q124" s="57"/>
      <c r="R124" s="57"/>
      <c r="S124" s="57"/>
      <c r="T124" s="57"/>
      <c r="U124" s="57"/>
    </row>
    <row r="125" spans="2:21" ht="7.5" customHeight="1">
      <c r="B125" s="9"/>
      <c r="C125" s="9"/>
      <c r="D125" s="10"/>
      <c r="E125" s="11"/>
      <c r="F125" s="11"/>
      <c r="G125" s="11"/>
      <c r="H125" s="11"/>
      <c r="I125" s="11"/>
      <c r="J125" s="11"/>
      <c r="L125" s="79"/>
      <c r="M125" s="8"/>
      <c r="N125" s="74"/>
      <c r="O125" s="8"/>
    </row>
    <row r="126" spans="2:21" ht="24.75" customHeight="1">
      <c r="C126" s="111" t="s">
        <v>160</v>
      </c>
      <c r="D126" s="112"/>
      <c r="E126" s="59" t="str">
        <f>IF(G79="","","Dispositif n°")</f>
        <v/>
      </c>
      <c r="F126" s="60" t="str">
        <f>IF(G79="","",G79)</f>
        <v/>
      </c>
      <c r="L126" s="79"/>
      <c r="M126" s="8"/>
      <c r="N126" s="75" t="s">
        <v>61</v>
      </c>
      <c r="O126" s="8"/>
    </row>
    <row r="127" spans="2:21" ht="18.75" customHeight="1">
      <c r="C127" s="103" t="s">
        <v>46</v>
      </c>
      <c r="D127" s="104"/>
      <c r="E127" s="105" t="str">
        <f>IF(G79="","-",G79)</f>
        <v>-</v>
      </c>
      <c r="F127" s="105"/>
      <c r="L127" s="79"/>
      <c r="M127" s="8"/>
      <c r="N127" s="74" t="s">
        <v>62</v>
      </c>
      <c r="O127" s="8"/>
    </row>
    <row r="128" spans="2:21" ht="18.75" customHeight="1">
      <c r="C128" s="103" t="s">
        <v>38</v>
      </c>
      <c r="D128" s="104"/>
      <c r="E128" s="156" t="str">
        <f>IF($F$81="",
"⚠ Précisez le type de dispositif.",$F$81)</f>
        <v>⚠ Précisez le type de dispositif.</v>
      </c>
      <c r="F128" s="156"/>
      <c r="H128" s="157" t="s">
        <v>141</v>
      </c>
      <c r="I128" s="158"/>
      <c r="L128" s="79"/>
      <c r="M128" s="8"/>
      <c r="N128" s="74" t="s">
        <v>62</v>
      </c>
      <c r="O128" s="8"/>
    </row>
    <row r="129" spans="3:15" ht="18.75" customHeight="1">
      <c r="C129" s="103" t="s">
        <v>1</v>
      </c>
      <c r="D129" s="104"/>
      <c r="E129" s="163" t="str">
        <f>IF(G55="-","⚠ Renseignez les surfaces du projet.",MROUND($G$55,1)&amp;" m²")</f>
        <v>⚠ Renseignez les surfaces du projet.</v>
      </c>
      <c r="F129" s="163"/>
      <c r="H129" s="159"/>
      <c r="I129" s="160"/>
      <c r="L129" s="79"/>
      <c r="M129" s="8"/>
      <c r="N129" s="74" t="s">
        <v>62</v>
      </c>
      <c r="O129" s="8"/>
    </row>
    <row r="130" spans="3:15" ht="18.75" customHeight="1">
      <c r="C130" s="103" t="s">
        <v>51</v>
      </c>
      <c r="D130" s="104"/>
      <c r="E130" s="105" t="str">
        <f>IF(AND($G$70="",$G$72=""),"-",
IF(AND($G$70="",$G$72&gt;0),"⚠ Indiquez si un essai d'infiltration a été réalisé.",
IF($G$70="Non","NC",
IF(AND($G$70="Oui",$G$72=""),"⚠ Vitesse d'infiltration manquante.",
IF(AND($G$70="Oui",$G$72&gt;0),ROUND($G$72,1)&amp;" mm/h")))))</f>
        <v>-</v>
      </c>
      <c r="F130" s="105"/>
      <c r="H130" s="159"/>
      <c r="I130" s="160"/>
      <c r="L130" s="79"/>
      <c r="M130" s="8"/>
      <c r="N130" s="74" t="s">
        <v>62</v>
      </c>
      <c r="O130" s="8"/>
    </row>
    <row r="131" spans="3:15" ht="18.75" customHeight="1">
      <c r="C131" s="103" t="s">
        <v>52</v>
      </c>
      <c r="D131" s="104"/>
      <c r="E131" s="105" t="str">
        <f>IF(G83="-","-",ROUND($G$84,1)&amp;"  m³")</f>
        <v>-</v>
      </c>
      <c r="F131" s="105"/>
      <c r="H131" s="159"/>
      <c r="I131" s="160"/>
      <c r="L131" s="79"/>
      <c r="M131" s="8"/>
      <c r="N131" s="74" t="s">
        <v>62</v>
      </c>
      <c r="O131" s="8"/>
    </row>
    <row r="132" spans="3:15" ht="18.75" customHeight="1">
      <c r="C132" s="103" t="s">
        <v>28</v>
      </c>
      <c r="D132" s="104"/>
      <c r="E132" s="141" t="str">
        <f>IF(G83="-","-",MROUND(MAX(G101,G87),1)&amp;" m²")</f>
        <v>-</v>
      </c>
      <c r="F132" s="141"/>
      <c r="H132" s="159"/>
      <c r="I132" s="160"/>
      <c r="L132" s="79"/>
      <c r="M132" s="8"/>
      <c r="N132" s="74" t="s">
        <v>62</v>
      </c>
      <c r="O132" s="8"/>
    </row>
    <row r="133" spans="3:15" ht="18.75" customHeight="1">
      <c r="C133" s="103" t="str">
        <f>IF(E128="Structure d'infiltration","Epaisseur moyenne","Profondeur moyenne")</f>
        <v>Profondeur moyenne</v>
      </c>
      <c r="D133" s="104"/>
      <c r="E133" s="105" t="str">
        <f>IF(G83="-","-",MROUND(MIN(G89,G104),1)&amp;" cm")</f>
        <v>-</v>
      </c>
      <c r="F133" s="105"/>
      <c r="H133" s="159"/>
      <c r="I133" s="160"/>
      <c r="L133" s="82"/>
      <c r="M133" s="8"/>
      <c r="N133" s="75" t="s">
        <v>63</v>
      </c>
      <c r="O133" s="8"/>
    </row>
    <row r="134" spans="3:15" ht="18.75" customHeight="1">
      <c r="C134" s="103" t="s">
        <v>10</v>
      </c>
      <c r="D134" s="104"/>
      <c r="E134" s="105" t="str">
        <f>IF(OR(G83="-",$G$72=0),"-",
MROUND(MIN(G91,G106),1)&amp;" heures")</f>
        <v>-</v>
      </c>
      <c r="F134" s="105"/>
      <c r="H134" s="161"/>
      <c r="I134" s="162"/>
      <c r="L134" s="79"/>
      <c r="M134" s="8"/>
      <c r="N134" s="74" t="s">
        <v>62</v>
      </c>
      <c r="O134" s="8"/>
    </row>
    <row r="135" spans="3:15" ht="18.75" customHeight="1">
      <c r="C135" s="103" t="s">
        <v>149</v>
      </c>
      <c r="D135" s="104"/>
      <c r="E135" s="105" t="str">
        <f>IF(I113="","-",
IF(I113="oui","Oui",
IF(I113="non","⚠ Non")))</f>
        <v>-</v>
      </c>
      <c r="F135" s="105"/>
      <c r="L135" s="79"/>
      <c r="M135" s="8"/>
      <c r="N135" s="74" t="s">
        <v>62</v>
      </c>
      <c r="O135" s="8"/>
    </row>
    <row r="136" spans="3:15" ht="18.75" customHeight="1">
      <c r="C136" s="103" t="s">
        <v>150</v>
      </c>
      <c r="D136" s="104"/>
      <c r="E136" s="105" t="str">
        <f>IF(I117="","-",
IF(I117="oui","Oui",
IF(I117="non","⚠ Non")))</f>
        <v>-</v>
      </c>
      <c r="F136" s="105"/>
      <c r="L136" s="79"/>
      <c r="M136" s="8"/>
      <c r="N136" s="74" t="s">
        <v>62</v>
      </c>
      <c r="O136" s="8"/>
    </row>
    <row r="137" spans="3:15" ht="18.75" customHeight="1">
      <c r="E137" s="61"/>
      <c r="L137" s="79"/>
      <c r="M137" s="8"/>
      <c r="N137" s="74"/>
      <c r="O137" s="8"/>
    </row>
    <row r="138" spans="3:15" ht="18.75" customHeight="1">
      <c r="C138" s="62"/>
    </row>
  </sheetData>
  <sheetProtection algorithmName="SHA-512" hashValue="qFIZVwmES5eANHsJAMtBMiOsCDLqS3U2io8Gzd5wEf/Q2c/eVlZtLh+eZPCecAV37BpVMxvJvxLDsxMTSf4vig==" saltValue="Dc9b5x8ZAXOOr65MIZrYUg==" spinCount="100000" sheet="1" objects="1" scenarios="1"/>
  <protectedRanges>
    <protectedRange sqref="G101 G72 G51:G52 G61 G59 G63 G99 G70 I113 I117" name="Plage4"/>
    <protectedRange sqref="F81" name="Plage5"/>
    <protectedRange sqref="G79" name="Plage4_1"/>
  </protectedRanges>
  <mergeCells count="75">
    <mergeCell ref="D122:I122"/>
    <mergeCell ref="C136:D136"/>
    <mergeCell ref="E136:F136"/>
    <mergeCell ref="D117:H118"/>
    <mergeCell ref="C135:D135"/>
    <mergeCell ref="E135:F135"/>
    <mergeCell ref="C128:D128"/>
    <mergeCell ref="E128:F128"/>
    <mergeCell ref="H128:I134"/>
    <mergeCell ref="C129:D129"/>
    <mergeCell ref="E129:F129"/>
    <mergeCell ref="C130:D130"/>
    <mergeCell ref="E130:F130"/>
    <mergeCell ref="C131:D131"/>
    <mergeCell ref="E131:F131"/>
    <mergeCell ref="C132:D132"/>
    <mergeCell ref="E132:F132"/>
    <mergeCell ref="B29:J29"/>
    <mergeCell ref="E2:J2"/>
    <mergeCell ref="B4:J4"/>
    <mergeCell ref="B6:J6"/>
    <mergeCell ref="C20:I20"/>
    <mergeCell ref="C18:I18"/>
    <mergeCell ref="B26:J26"/>
    <mergeCell ref="B27:J27"/>
    <mergeCell ref="C9:I9"/>
    <mergeCell ref="C12:I12"/>
    <mergeCell ref="C13:I13"/>
    <mergeCell ref="C15:I15"/>
    <mergeCell ref="C16:I16"/>
    <mergeCell ref="C22:I22"/>
    <mergeCell ref="C23:I23"/>
    <mergeCell ref="C11:I11"/>
    <mergeCell ref="B48:J48"/>
    <mergeCell ref="C31:D31"/>
    <mergeCell ref="E31:I31"/>
    <mergeCell ref="C32:D32"/>
    <mergeCell ref="E32:I32"/>
    <mergeCell ref="B35:J35"/>
    <mergeCell ref="D39:I39"/>
    <mergeCell ref="D40:I40"/>
    <mergeCell ref="D42:I42"/>
    <mergeCell ref="D43:I43"/>
    <mergeCell ref="C45:I45"/>
    <mergeCell ref="C46:I46"/>
    <mergeCell ref="D120:J120"/>
    <mergeCell ref="C94:I94"/>
    <mergeCell ref="C49:I49"/>
    <mergeCell ref="D53:F53"/>
    <mergeCell ref="C57:I57"/>
    <mergeCell ref="C65:I65"/>
    <mergeCell ref="B67:J67"/>
    <mergeCell ref="C68:I68"/>
    <mergeCell ref="C74:I74"/>
    <mergeCell ref="B76:J76"/>
    <mergeCell ref="C77:I77"/>
    <mergeCell ref="F81:H81"/>
    <mergeCell ref="C93:I93"/>
    <mergeCell ref="E86:F86"/>
    <mergeCell ref="C133:D133"/>
    <mergeCell ref="E133:F133"/>
    <mergeCell ref="C134:D134"/>
    <mergeCell ref="E134:F134"/>
    <mergeCell ref="B96:J96"/>
    <mergeCell ref="C97:I97"/>
    <mergeCell ref="C108:I108"/>
    <mergeCell ref="C126:D126"/>
    <mergeCell ref="C127:D127"/>
    <mergeCell ref="E127:F127"/>
    <mergeCell ref="E102:F102"/>
    <mergeCell ref="B110:J110"/>
    <mergeCell ref="C111:I111"/>
    <mergeCell ref="C124:I124"/>
    <mergeCell ref="D113:H115"/>
    <mergeCell ref="D119:J119"/>
  </mergeCells>
  <conditionalFormatting sqref="C45:I46 C57 C65 C74 C93:I94 C108 E128:F134 D104 D89">
    <cfRule type="containsText" dxfId="8" priority="13" operator="containsText" text="⚠">
      <formula>NOT(ISERROR(SEARCH("⚠",C45)))</formula>
    </cfRule>
  </conditionalFormatting>
  <conditionalFormatting sqref="G61 G63">
    <cfRule type="expression" dxfId="7" priority="12">
      <formula>IF($G$59="Non",1,0)</formula>
    </cfRule>
  </conditionalFormatting>
  <conditionalFormatting sqref="G72 G91">
    <cfRule type="expression" dxfId="6" priority="11">
      <formula>IF($G$70="Non",1,0)</formula>
    </cfRule>
  </conditionalFormatting>
  <conditionalFormatting sqref="G101 G104 G106 G119">
    <cfRule type="expression" dxfId="5" priority="14">
      <formula>IF($G$99="Non",1,0)</formula>
    </cfRule>
  </conditionalFormatting>
  <conditionalFormatting sqref="E127:F127">
    <cfRule type="containsText" dxfId="4" priority="9" operator="containsText" text="⚠">
      <formula>NOT(ISERROR(SEARCH("⚠",E127)))</formula>
    </cfRule>
  </conditionalFormatting>
  <conditionalFormatting sqref="G102">
    <cfRule type="expression" dxfId="3" priority="8">
      <formula>IF($G$99="Non",1,0)</formula>
    </cfRule>
  </conditionalFormatting>
  <conditionalFormatting sqref="C124 D119">
    <cfRule type="containsText" dxfId="2" priority="6" operator="containsText" text="⚠">
      <formula>NOT(ISERROR(SEARCH("⚠",C119)))</formula>
    </cfRule>
  </conditionalFormatting>
  <conditionalFormatting sqref="E135:F135">
    <cfRule type="containsText" dxfId="1" priority="4" operator="containsText" text="⚠">
      <formula>NOT(ISERROR(SEARCH("⚠",E135)))</formula>
    </cfRule>
  </conditionalFormatting>
  <conditionalFormatting sqref="E136:F136">
    <cfRule type="containsText" dxfId="0" priority="1" operator="containsText" text="⚠">
      <formula>NOT(ISERROR(SEARCH("⚠",E136)))</formula>
    </cfRule>
  </conditionalFormatting>
  <hyperlinks>
    <hyperlink ref="C23" r:id="rId1"/>
    <hyperlink ref="C16" r:id="rId2"/>
    <hyperlink ref="D120" r:id="rId3"/>
  </hyperlinks>
  <pageMargins left="0.23622047244094491" right="0.23622047244094491" top="0.74803149606299213" bottom="0.74803149606299213" header="0.31496062992125984" footer="0.31496062992125984"/>
  <pageSetup paperSize="9" scale="63" fitToHeight="0" orientation="portrait" horizontalDpi="300" verticalDpi="300" r:id="rId4"/>
  <headerFooter>
    <oddFooter>&amp;CPage &amp;P de &amp;N</oddFooter>
  </headerFooter>
  <drawing r:id="rId5"/>
  <extLst>
    <ext xmlns:x14="http://schemas.microsoft.com/office/spreadsheetml/2009/9/main" uri="{CCE6A557-97BC-4b89-ADB6-D9C93CAAB3DF}">
      <x14:dataValidations xmlns:xm="http://schemas.microsoft.com/office/excel/2006/main" count="5">
        <x14:dataValidation type="list" allowBlank="1" showInputMessage="1" showErrorMessage="1">
          <x14:formula1>
            <xm:f>Listes!$A$2:$A$58</xm:f>
          </x14:formula1>
          <xm:sqref>C32:D32</xm:sqref>
        </x14:dataValidation>
        <x14:dataValidation type="list" allowBlank="1" showInputMessage="1" showErrorMessage="1">
          <x14:formula1>
            <xm:f>Listes!$G$2:$G$4</xm:f>
          </x14:formula1>
          <xm:sqref>G63</xm:sqref>
        </x14:dataValidation>
        <x14:dataValidation type="list" allowBlank="1" showInputMessage="1" showErrorMessage="1">
          <x14:formula1>
            <xm:f>Listes!$I$2:$I$3</xm:f>
          </x14:formula1>
          <xm:sqref>F81:H81</xm:sqref>
        </x14:dataValidation>
        <x14:dataValidation type="list" allowBlank="1" showInputMessage="1" showErrorMessage="1">
          <x14:formula1>
            <xm:f>Listes!$C$2:$C$3</xm:f>
          </x14:formula1>
          <xm:sqref>C37 C39 C42</xm:sqref>
        </x14:dataValidation>
        <x14:dataValidation type="list" allowBlank="1" showInputMessage="1" showErrorMessage="1">
          <x14:formula1>
            <xm:f>Listes!$E$2:$E$3</xm:f>
          </x14:formula1>
          <xm:sqref>G59 G99 G70 I113 I117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G6" sqref="G6"/>
    </sheetView>
  </sheetViews>
  <sheetFormatPr baseColWidth="10" defaultColWidth="14.25" defaultRowHeight="15"/>
  <cols>
    <col min="1" max="1" width="23.375" style="66" customWidth="1"/>
    <col min="2" max="2" width="1.375" style="66" customWidth="1"/>
    <col min="3" max="3" width="23.375" style="66" customWidth="1"/>
    <col min="4" max="4" width="1.375" style="66" customWidth="1"/>
    <col min="5" max="5" width="14.25" style="66"/>
    <col min="6" max="6" width="1.375" style="66" customWidth="1"/>
    <col min="7" max="7" width="14.25" style="66"/>
    <col min="8" max="8" width="1.375" style="66" customWidth="1"/>
    <col min="9" max="9" width="28.375" style="66" customWidth="1"/>
    <col min="10" max="10" width="1.375" style="66" customWidth="1"/>
    <col min="11" max="16384" width="14.25" style="66"/>
  </cols>
  <sheetData>
    <row r="1" spans="1:9" s="64" customFormat="1" ht="12.75">
      <c r="A1" s="63" t="s">
        <v>74</v>
      </c>
      <c r="C1" s="63" t="s">
        <v>40</v>
      </c>
      <c r="E1" s="63" t="s">
        <v>24</v>
      </c>
      <c r="G1" s="63" t="s">
        <v>41</v>
      </c>
      <c r="I1" s="63" t="s">
        <v>23</v>
      </c>
    </row>
    <row r="2" spans="1:9">
      <c r="A2" s="65" t="s">
        <v>75</v>
      </c>
      <c r="C2" s="67"/>
      <c r="E2" s="67" t="s">
        <v>22</v>
      </c>
      <c r="G2" s="67" t="s">
        <v>35</v>
      </c>
      <c r="I2" s="67" t="s">
        <v>21</v>
      </c>
    </row>
    <row r="3" spans="1:9">
      <c r="A3" s="65" t="s">
        <v>76</v>
      </c>
      <c r="C3" s="65" t="s">
        <v>9</v>
      </c>
      <c r="E3" s="65" t="s">
        <v>20</v>
      </c>
      <c r="G3" s="65" t="s">
        <v>36</v>
      </c>
      <c r="I3" s="65" t="s">
        <v>19</v>
      </c>
    </row>
    <row r="4" spans="1:9">
      <c r="A4" s="65" t="s">
        <v>77</v>
      </c>
      <c r="G4" s="65" t="s">
        <v>37</v>
      </c>
    </row>
    <row r="5" spans="1:9">
      <c r="A5" s="65" t="s">
        <v>78</v>
      </c>
    </row>
    <row r="6" spans="1:9">
      <c r="A6" s="65" t="s">
        <v>79</v>
      </c>
    </row>
    <row r="7" spans="1:9">
      <c r="A7" s="65" t="s">
        <v>80</v>
      </c>
    </row>
    <row r="8" spans="1:9">
      <c r="A8" s="65" t="s">
        <v>81</v>
      </c>
    </row>
    <row r="9" spans="1:9">
      <c r="A9" s="65" t="s">
        <v>82</v>
      </c>
    </row>
    <row r="10" spans="1:9">
      <c r="A10" s="65" t="s">
        <v>83</v>
      </c>
    </row>
    <row r="11" spans="1:9">
      <c r="A11" s="65" t="s">
        <v>84</v>
      </c>
    </row>
    <row r="12" spans="1:9">
      <c r="A12" s="65" t="s">
        <v>85</v>
      </c>
    </row>
    <row r="13" spans="1:9">
      <c r="A13" s="65" t="s">
        <v>86</v>
      </c>
    </row>
    <row r="14" spans="1:9">
      <c r="A14" s="65" t="s">
        <v>87</v>
      </c>
    </row>
    <row r="15" spans="1:9">
      <c r="A15" s="65" t="s">
        <v>88</v>
      </c>
    </row>
    <row r="16" spans="1:9">
      <c r="A16" s="65" t="s">
        <v>89</v>
      </c>
    </row>
    <row r="17" spans="1:1">
      <c r="A17" s="65" t="s">
        <v>90</v>
      </c>
    </row>
    <row r="18" spans="1:1">
      <c r="A18" s="65" t="s">
        <v>91</v>
      </c>
    </row>
    <row r="19" spans="1:1">
      <c r="A19" s="65" t="s">
        <v>92</v>
      </c>
    </row>
    <row r="20" spans="1:1">
      <c r="A20" s="65" t="s">
        <v>93</v>
      </c>
    </row>
    <row r="21" spans="1:1">
      <c r="A21" s="65" t="s">
        <v>94</v>
      </c>
    </row>
    <row r="22" spans="1:1">
      <c r="A22" s="65" t="s">
        <v>95</v>
      </c>
    </row>
    <row r="23" spans="1:1">
      <c r="A23" s="65" t="s">
        <v>96</v>
      </c>
    </row>
    <row r="24" spans="1:1">
      <c r="A24" s="65" t="s">
        <v>97</v>
      </c>
    </row>
    <row r="25" spans="1:1">
      <c r="A25" s="65" t="s">
        <v>98</v>
      </c>
    </row>
    <row r="26" spans="1:1">
      <c r="A26" s="65" t="s">
        <v>99</v>
      </c>
    </row>
    <row r="27" spans="1:1">
      <c r="A27" s="65" t="s">
        <v>100</v>
      </c>
    </row>
    <row r="28" spans="1:1">
      <c r="A28" s="65" t="s">
        <v>101</v>
      </c>
    </row>
    <row r="29" spans="1:1">
      <c r="A29" s="65" t="s">
        <v>102</v>
      </c>
    </row>
    <row r="30" spans="1:1">
      <c r="A30" s="65" t="s">
        <v>103</v>
      </c>
    </row>
    <row r="31" spans="1:1">
      <c r="A31" s="65" t="s">
        <v>104</v>
      </c>
    </row>
    <row r="32" spans="1:1">
      <c r="A32" s="65" t="s">
        <v>105</v>
      </c>
    </row>
    <row r="33" spans="1:1">
      <c r="A33" s="65" t="s">
        <v>106</v>
      </c>
    </row>
    <row r="34" spans="1:1">
      <c r="A34" s="65" t="s">
        <v>107</v>
      </c>
    </row>
    <row r="35" spans="1:1">
      <c r="A35" s="65" t="s">
        <v>108</v>
      </c>
    </row>
    <row r="36" spans="1:1">
      <c r="A36" s="65" t="s">
        <v>109</v>
      </c>
    </row>
    <row r="37" spans="1:1">
      <c r="A37" s="65" t="s">
        <v>110</v>
      </c>
    </row>
    <row r="38" spans="1:1">
      <c r="A38" s="65" t="s">
        <v>111</v>
      </c>
    </row>
    <row r="39" spans="1:1">
      <c r="A39" s="65" t="s">
        <v>112</v>
      </c>
    </row>
    <row r="40" spans="1:1">
      <c r="A40" s="65" t="s">
        <v>113</v>
      </c>
    </row>
    <row r="41" spans="1:1">
      <c r="A41" s="65" t="s">
        <v>114</v>
      </c>
    </row>
    <row r="42" spans="1:1">
      <c r="A42" s="65" t="s">
        <v>115</v>
      </c>
    </row>
    <row r="43" spans="1:1">
      <c r="A43" s="65" t="s">
        <v>116</v>
      </c>
    </row>
    <row r="44" spans="1:1">
      <c r="A44" s="65" t="s">
        <v>117</v>
      </c>
    </row>
    <row r="45" spans="1:1">
      <c r="A45" s="65" t="s">
        <v>118</v>
      </c>
    </row>
    <row r="46" spans="1:1">
      <c r="A46" s="65" t="s">
        <v>119</v>
      </c>
    </row>
    <row r="47" spans="1:1">
      <c r="A47" s="65" t="s">
        <v>120</v>
      </c>
    </row>
    <row r="48" spans="1:1">
      <c r="A48" s="65" t="s">
        <v>121</v>
      </c>
    </row>
    <row r="49" spans="1:1">
      <c r="A49" s="65" t="s">
        <v>122</v>
      </c>
    </row>
    <row r="50" spans="1:1">
      <c r="A50" s="65" t="s">
        <v>123</v>
      </c>
    </row>
    <row r="51" spans="1:1">
      <c r="A51" s="65" t="s">
        <v>124</v>
      </c>
    </row>
    <row r="52" spans="1:1">
      <c r="A52" s="65" t="s">
        <v>125</v>
      </c>
    </row>
    <row r="53" spans="1:1">
      <c r="A53" s="65" t="s">
        <v>126</v>
      </c>
    </row>
    <row r="54" spans="1:1">
      <c r="A54" s="65" t="s">
        <v>127</v>
      </c>
    </row>
    <row r="55" spans="1:1">
      <c r="A55" s="65" t="s">
        <v>128</v>
      </c>
    </row>
    <row r="56" spans="1:1">
      <c r="A56" s="65" t="s">
        <v>129</v>
      </c>
    </row>
    <row r="57" spans="1:1">
      <c r="A57" s="65" t="s">
        <v>130</v>
      </c>
    </row>
    <row r="58" spans="1:1">
      <c r="A58" s="65" t="s">
        <v>131</v>
      </c>
    </row>
  </sheetData>
  <sheetProtection algorithmName="SHA-512" hashValue="tot9v/8IFYAdq0CF5XTHr/WVIq1CHpsYQFxJhNFx1w3c5v/WRPEI7UXSjwsb7nIltNqOXCrsTRkNbkDqJddM2A==" saltValue="vCjEcQuCWKMLu6T+Yha46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Listes</vt:lpstr>
      <vt:lpstr>Formulaire!Zone_d_impression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Johann Debril</cp:lastModifiedBy>
  <cp:lastPrinted>2026-01-08T10:08:04Z</cp:lastPrinted>
  <dcterms:created xsi:type="dcterms:W3CDTF">2024-07-11T13:50:52Z</dcterms:created>
  <dcterms:modified xsi:type="dcterms:W3CDTF">2026-04-01T15:24:00Z</dcterms:modified>
</cp:coreProperties>
</file>