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6-EAU ET ASSAINISSEMENT\GEPU_partage\SITE WEB\"/>
    </mc:Choice>
  </mc:AlternateContent>
  <bookViews>
    <workbookView xWindow="0" yWindow="0" windowWidth="28800" windowHeight="11400"/>
  </bookViews>
  <sheets>
    <sheet name="Formulaire" sheetId="12" r:id="rId1"/>
    <sheet name="Listes" sheetId="13" state="hidden" r:id="rId2"/>
  </sheets>
  <definedNames>
    <definedName name="_xlnm.Print_Area" localSheetId="0">Formulaire!$B$1:$O$147</definedName>
    <definedName name="_xlnm.Print_Area" localSheetId="1">Listes!$P$1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8" i="12" l="1"/>
  <c r="F127" i="12"/>
  <c r="E68" i="12" l="1"/>
  <c r="N139" i="12" l="1"/>
  <c r="N138" i="12"/>
  <c r="N137" i="12"/>
  <c r="N135" i="12"/>
  <c r="M139" i="12"/>
  <c r="M138" i="12"/>
  <c r="M137" i="12"/>
  <c r="M136" i="12"/>
  <c r="M135" i="12"/>
  <c r="L139" i="12"/>
  <c r="L138" i="12"/>
  <c r="L137" i="12"/>
  <c r="L135" i="12"/>
  <c r="K139" i="12"/>
  <c r="K138" i="12"/>
  <c r="K137" i="12"/>
  <c r="K135" i="12"/>
  <c r="J139" i="12"/>
  <c r="J138" i="12"/>
  <c r="J137" i="12"/>
  <c r="J136" i="12"/>
  <c r="J135" i="12"/>
  <c r="I139" i="12"/>
  <c r="I138" i="12"/>
  <c r="I137" i="12"/>
  <c r="I136" i="12"/>
  <c r="I135" i="12"/>
  <c r="H139" i="12"/>
  <c r="H138" i="12"/>
  <c r="H137" i="12"/>
  <c r="H136" i="12"/>
  <c r="H135" i="12"/>
  <c r="G139" i="12"/>
  <c r="G138" i="12"/>
  <c r="G137" i="12"/>
  <c r="G135" i="12"/>
  <c r="F139" i="12"/>
  <c r="F138" i="12"/>
  <c r="F137" i="12"/>
  <c r="F135" i="12"/>
  <c r="M95" i="12"/>
  <c r="M143" i="12" s="1"/>
  <c r="L95" i="12"/>
  <c r="L143" i="12" s="1"/>
  <c r="H95" i="12"/>
  <c r="H143" i="12" s="1"/>
  <c r="G95" i="12"/>
  <c r="G143" i="12" s="1"/>
  <c r="M94" i="12"/>
  <c r="M142" i="12" s="1"/>
  <c r="L94" i="12"/>
  <c r="L142" i="12" s="1"/>
  <c r="K94" i="12"/>
  <c r="K142" i="12" s="1"/>
  <c r="I94" i="12"/>
  <c r="I142" i="12" s="1"/>
  <c r="H94" i="12"/>
  <c r="H142" i="12" s="1"/>
  <c r="G94" i="12"/>
  <c r="G142" i="12" s="1"/>
  <c r="J93" i="12"/>
  <c r="J141" i="12" s="1"/>
  <c r="I93" i="12"/>
  <c r="I141" i="12" s="1"/>
  <c r="H93" i="12"/>
  <c r="H141" i="12" s="1"/>
  <c r="G93" i="12"/>
  <c r="G141" i="12" s="1"/>
  <c r="G102" i="12"/>
  <c r="J102" i="12"/>
  <c r="I102" i="12"/>
  <c r="H102" i="12"/>
  <c r="E135" i="12"/>
  <c r="F119" i="12"/>
  <c r="F118" i="12"/>
  <c r="F117" i="12"/>
  <c r="N109" i="12"/>
  <c r="M109" i="12"/>
  <c r="L109" i="12"/>
  <c r="K109" i="12"/>
  <c r="J109" i="12"/>
  <c r="I109" i="12"/>
  <c r="H109" i="12"/>
  <c r="G109" i="12"/>
  <c r="F109" i="12"/>
  <c r="E137" i="12"/>
  <c r="N62" i="12"/>
  <c r="N95" i="12" s="1"/>
  <c r="N143" i="12" s="1"/>
  <c r="M62" i="12"/>
  <c r="M101" i="12" s="1"/>
  <c r="L62" i="12"/>
  <c r="L101" i="12" s="1"/>
  <c r="K62" i="12"/>
  <c r="K136" i="12" s="1"/>
  <c r="J62" i="12"/>
  <c r="J94" i="12" s="1"/>
  <c r="J142" i="12" s="1"/>
  <c r="I62" i="12"/>
  <c r="I101" i="12" s="1"/>
  <c r="H62" i="12"/>
  <c r="H101" i="12" s="1"/>
  <c r="G62" i="12"/>
  <c r="G136" i="12" s="1"/>
  <c r="F62" i="12"/>
  <c r="F93" i="12" s="1"/>
  <c r="F141" i="12" s="1"/>
  <c r="L75" i="12"/>
  <c r="I75" i="12"/>
  <c r="F75" i="12"/>
  <c r="D75" i="12"/>
  <c r="H140" i="12" l="1"/>
  <c r="I140" i="12"/>
  <c r="N101" i="12"/>
  <c r="L102" i="12"/>
  <c r="L140" i="12" s="1"/>
  <c r="L93" i="12"/>
  <c r="L141" i="12" s="1"/>
  <c r="L136" i="12"/>
  <c r="M102" i="12"/>
  <c r="M140" i="12" s="1"/>
  <c r="M93" i="12"/>
  <c r="M141" i="12" s="1"/>
  <c r="I95" i="12"/>
  <c r="I143" i="12" s="1"/>
  <c r="N102" i="12"/>
  <c r="N93" i="12"/>
  <c r="N141" i="12" s="1"/>
  <c r="J95" i="12"/>
  <c r="J143" i="12" s="1"/>
  <c r="N136" i="12"/>
  <c r="K102" i="12"/>
  <c r="K93" i="12"/>
  <c r="K141" i="12" s="1"/>
  <c r="J101" i="12"/>
  <c r="J140" i="12" s="1"/>
  <c r="K95" i="12"/>
  <c r="K143" i="12" s="1"/>
  <c r="N94" i="12"/>
  <c r="N142" i="12" s="1"/>
  <c r="K101" i="12"/>
  <c r="K140" i="12" s="1"/>
  <c r="F136" i="12"/>
  <c r="F95" i="12"/>
  <c r="F143" i="12" s="1"/>
  <c r="F94" i="12"/>
  <c r="F142" i="12" s="1"/>
  <c r="G101" i="12"/>
  <c r="G140" i="12" s="1"/>
  <c r="F101" i="12"/>
  <c r="F102" i="12"/>
  <c r="N140" i="12" l="1"/>
  <c r="F140" i="12"/>
  <c r="C50" i="12" l="1"/>
  <c r="N59" i="12"/>
  <c r="M59" i="12"/>
  <c r="L59" i="12"/>
  <c r="K59" i="12"/>
  <c r="J59" i="12"/>
  <c r="I59" i="12"/>
  <c r="H59" i="12"/>
  <c r="G59" i="12"/>
  <c r="F59" i="12"/>
  <c r="E59" i="12"/>
  <c r="F54" i="12"/>
  <c r="E92" i="12" l="1"/>
  <c r="E100" i="12"/>
  <c r="F100" i="12"/>
  <c r="F92" i="12"/>
  <c r="G100" i="12"/>
  <c r="G92" i="12"/>
  <c r="K100" i="12"/>
  <c r="K92" i="12"/>
  <c r="H92" i="12"/>
  <c r="H100" i="12"/>
  <c r="L92" i="12"/>
  <c r="L100" i="12"/>
  <c r="M92" i="12"/>
  <c r="M100" i="12"/>
  <c r="I92" i="12"/>
  <c r="I100" i="12"/>
  <c r="J100" i="12"/>
  <c r="J92" i="12"/>
  <c r="N100" i="12"/>
  <c r="N92" i="12"/>
  <c r="K79" i="12"/>
  <c r="H79" i="12"/>
  <c r="L79" i="12"/>
  <c r="E109" i="12"/>
  <c r="E79" i="12"/>
  <c r="I79" i="12"/>
  <c r="M79" i="12"/>
  <c r="G79" i="12"/>
  <c r="F79" i="12"/>
  <c r="J79" i="12"/>
  <c r="N79" i="12"/>
  <c r="E139" i="12"/>
  <c r="E138" i="12"/>
  <c r="E62" i="12" l="1"/>
  <c r="N134" i="12"/>
  <c r="M134" i="12"/>
  <c r="L134" i="12"/>
  <c r="K134" i="12"/>
  <c r="J134" i="12"/>
  <c r="I134" i="12"/>
  <c r="H134" i="12"/>
  <c r="G134" i="12"/>
  <c r="F134" i="12"/>
  <c r="E134" i="12"/>
  <c r="C49" i="12"/>
  <c r="E95" i="12" l="1"/>
  <c r="E143" i="12" s="1"/>
  <c r="E94" i="12"/>
  <c r="E142" i="12" s="1"/>
  <c r="E93" i="12"/>
  <c r="E141" i="12" s="1"/>
  <c r="E101" i="12"/>
  <c r="E136" i="12"/>
  <c r="E132" i="12"/>
  <c r="E102" i="12"/>
  <c r="E140" i="12" l="1"/>
</calcChain>
</file>

<file path=xl/sharedStrings.xml><?xml version="1.0" encoding="utf-8"?>
<sst xmlns="http://schemas.openxmlformats.org/spreadsheetml/2006/main" count="215" uniqueCount="130">
  <si>
    <t>Tous les champs sur fond bleu clair doivent être renseignés.</t>
  </si>
  <si>
    <t>ZONAGE PLUVIAL DE
LANNION-TRÉGOR COMMUNAUTÉ</t>
  </si>
  <si>
    <t>DOCUMENTS A FOURNIR POUR LA DEMANDE D'URBANISME</t>
  </si>
  <si>
    <t>Le présent formulaire complété</t>
  </si>
  <si>
    <t>Les champs sur fond jaune clair indiquent les résultats des calculs.</t>
  </si>
  <si>
    <t>x</t>
  </si>
  <si>
    <t>ÉTAPE 2 – VITESSE D'INFILTRATION</t>
  </si>
  <si>
    <t>Structure d'infiltration</t>
  </si>
  <si>
    <t>Non</t>
  </si>
  <si>
    <t>Espace vert creux</t>
  </si>
  <si>
    <t>Oui</t>
  </si>
  <si>
    <t>Types de dispositifs</t>
  </si>
  <si>
    <t>Oui / Non</t>
  </si>
  <si>
    <t>* Plan de localisation des essais d'infiltration &amp; rapport de présentation des essais réalisés (type d'essais, profondeur, mesures, valeur retenue)</t>
  </si>
  <si>
    <t>Type de dispositif (sélectionner dans la liste)</t>
  </si>
  <si>
    <t>&lt; 10</t>
  </si>
  <si>
    <t>de 10 à 30</t>
  </si>
  <si>
    <t>&gt; 30</t>
  </si>
  <si>
    <t>Type de dispositif</t>
  </si>
  <si>
    <t>Case à cocher</t>
  </si>
  <si>
    <t>Epaisseur</t>
  </si>
  <si>
    <t>x
x</t>
  </si>
  <si>
    <t>x
x
x</t>
  </si>
  <si>
    <t>FORMULAIRE D'AIDE AU RESPECT DES RÈGLES ET RECOMMANDATIONS DU ZONAGE PLUVIAL
VALANT JUSTIFICATIF DE DIMENSIONNEMENT DANS LE CADRE D'UNE DEMANDE D'URBANISME</t>
  </si>
  <si>
    <t>Il est obligatoire de gérer un volume de 60 L par m² de surface d'apport, sur une surface d’infiltration minimale définie en fonction du type de dispositif et de la vitesse d'infiltration lorsqu'elle est est connue (cf. article 12A du zonage pluvial - méthode 1).</t>
  </si>
  <si>
    <t>liste</t>
  </si>
  <si>
    <t>espacement</t>
  </si>
  <si>
    <t>formule</t>
  </si>
  <si>
    <t>&gt; 10</t>
  </si>
  <si>
    <t>Autre (à préciser)</t>
  </si>
  <si>
    <t>Pelle mécanique</t>
  </si>
  <si>
    <t>Tarière à main</t>
  </si>
  <si>
    <t>Pelle à main</t>
  </si>
  <si>
    <t>Mode opératoire</t>
  </si>
  <si>
    <t>Essais infiltration</t>
  </si>
  <si>
    <t>Vitesse d'infiltration retenue (mm/h)</t>
  </si>
  <si>
    <t>Surface d'apport (m²)</t>
  </si>
  <si>
    <t>Identification du dispositif (à reporter sur le plan masse)</t>
  </si>
  <si>
    <t>Si oui, sélectionner la classe d'épaisseur du substrat utilisé (cm)</t>
  </si>
  <si>
    <t>Si oui, indiquer la surface concernée (m²)</t>
  </si>
  <si>
    <t>Surface d'apport retenue (m²)</t>
  </si>
  <si>
    <t>Autre suface aménagée collectée (m²)</t>
  </si>
  <si>
    <t>Surface bâtie (m²)</t>
  </si>
  <si>
    <t>ÉTAPE 1 – CALCUL DE LA SURFACE COLLECTÉE PAR CHAQUE DISPOSITIF DE GESTION DES EAUX PLUVIALES</t>
  </si>
  <si>
    <t>DIMENSIONNEMENT DES DISPOSITIFS DE GESTION DES EAUX PLUVIALES</t>
  </si>
  <si>
    <t>colonne C</t>
  </si>
  <si>
    <t>Colonnes E à N</t>
  </si>
  <si>
    <t>Une partie des toitures est-elle végétalisée ?</t>
  </si>
  <si>
    <t>IDENTIFICATION DE L'OPERATION</t>
  </si>
  <si>
    <t>Commune :</t>
  </si>
  <si>
    <t>Adresse :</t>
  </si>
  <si>
    <t>Intitulé de l'opération :</t>
  </si>
  <si>
    <t>https://www.lannion-tregor.com/vos-services/eau-et-assainissement/gestion-des-eaux-pluviales/regles-et-recommandations/</t>
  </si>
  <si>
    <t>https://www.lannion-tregor.com/vos-services/eau-et-assainissement/gestion-des-eaux-pluviales/professionnels/</t>
  </si>
  <si>
    <t>* Caractéristiques à renseigner : surface d'apport, surface d'infiltration, volume de stockage, profondeur moyenne (espaces verts creux) ou épaisseur moyenne (structure d'infiltration).
Les surfaces aménagées « autonomes »  (le cas échéant), sans impact sur le calcul de la surface d'apport, seront également à représenter.</t>
  </si>
  <si>
    <t>Joignez le formulaire complété à votre demande d'autorisation au format PDF :</t>
  </si>
  <si>
    <t>Le plan masse du projet faisant apparaître l'implantation du/des dispositif(s) de gestion des eaux pluviales et ses/leurs caractéristiques*</t>
  </si>
  <si>
    <t>1/ Menu Fichier → Enregistrer sous
2/ Menu déroulant "type"  → sélectionner PDF (*.pdf)
3/ Enregistrer</t>
  </si>
  <si>
    <t>Profondeur moyenne des espaces verts creux (cm)</t>
  </si>
  <si>
    <t>Epaisseur moyenne des structures d'infiltration (cm)</t>
  </si>
  <si>
    <t>Taux d'étalement pluvial (%)</t>
  </si>
  <si>
    <t>Surface d'infiltration (m²)</t>
  </si>
  <si>
    <t>Volume pluvial spécifique (L/m²)</t>
  </si>
  <si>
    <t>Temps de vidange courant (h)</t>
  </si>
  <si>
    <t>https://www.lannion-tregor.com/vos-services/eau-et-assainissement/gestion-des-eaux-pluviales/dispositifs/</t>
  </si>
  <si>
    <r>
      <t>Volume de stockage (m</t>
    </r>
    <r>
      <rPr>
        <vertAlign val="superscript"/>
        <sz val="11"/>
        <color theme="1"/>
        <rFont val="Montserrat"/>
      </rPr>
      <t>3</t>
    </r>
    <r>
      <rPr>
        <sz val="11"/>
        <color theme="1"/>
        <rFont val="Montserrat"/>
      </rPr>
      <t>)</t>
    </r>
  </si>
  <si>
    <t>ÉTAPE 3 – CARACTERISTIQUES DE CHAQUE DISPOSITIF DE GESTION DES EAUX PLUVIALES</t>
  </si>
  <si>
    <t>ÉTAPE 4 – EVALUATION DE CHAQUE DISPOSITIF DE GESTION DES EAUX PLUVIALES</t>
  </si>
  <si>
    <t>https://www.lannion-tregor.com/vos-services/eau-et-assainissement/gestion-des-eaux-pluviales/professionnels/5-dimensionner/</t>
  </si>
  <si>
    <t>x
x
x
x
x</t>
  </si>
  <si>
    <t>PROJET DE DECONNEXION DES EAUX PLUVIALES PAR LA MISE EN ŒUVRE D'UNE GESTION A LA SOURCE ET PAR INFILTRATION</t>
  </si>
  <si>
    <t>▶ Gestion d'une pluie courante et/ou dispositifs intégrés. Si le site le permet, des améliorations sont à apporter aux dispositifs prévus.</t>
  </si>
  <si>
    <t>Bien que ce formulaire ne soit pas un outil de conception et qu'il ne se substitue pas à la maîtrise technique des dispositifs et des nombreux points de vigilance qui devront garantir leur bon fonctionnement, il propose une évaluation de l'intégration du dispositif au travers de la hauteur d'eau moyenne : profondeur des espaces verts creux OU épaisseur des structures d'infiltration.
Les valeurs guides sont décrites et expliquées sur la page dédiée à chaque type de dispositif.</t>
  </si>
  <si>
    <t>▶ Gestion d'une pluie majeure et/ou dispositifs très bien intégrés.</t>
  </si>
  <si>
    <t>En rouge : niveau atteint non satisfaisant</t>
  </si>
  <si>
    <t>En bleu : niveau atteint très satisfaisant</t>
  </si>
  <si>
    <t>En vert : niveau atteint satisfaisant</t>
  </si>
  <si>
    <t>En jaune orangé : niveau atteint moyennement satisfaisant</t>
  </si>
  <si>
    <t>▶ Gestion d'une pluie forte et/ou dispositifs bien intégrés.</t>
  </si>
  <si>
    <t>▶ Gestion pluviale réduite et/ou dispositifs mal intégrés. Des améliorations sont à apporter aux dispositifs prévus.</t>
  </si>
  <si>
    <r>
      <t xml:space="preserve">Le formulaire permet de dimensionner jusqu’à 10 dispositifs de gestion des eaux pluviales. </t>
    </r>
    <r>
      <rPr>
        <u/>
        <sz val="11"/>
        <color theme="1"/>
        <rFont val="Montserrat SemiBold"/>
      </rPr>
      <t>Si le projet comporte plus de 10 dispositifs de gestion des eaux pluviales, plusieurs formulaires doivent être remplis.</t>
    </r>
  </si>
  <si>
    <t>Pour savoir si le projet est soumis au zonage pluvial, le pétionnaire doit consulter les règles et recommandations de gestion des eaux pluviales détaillées dans la notice réglementaire disponible en ligne. Si c'est le cas et selon le cas de figure, il devra se conformer aux valeurs précisées aux articles 12A (cadre général), 12D (réhabilitation de parcs de stationnement et d’espaces publics) ou 15B (zones urbaines denses).</t>
  </si>
  <si>
    <t>Le formulaire est accompagné d’un guide en ligne à destination des professionnels de l'aménagement. La rubrique n°7 décrit les grands principes attendus d'un projet de déconnexion des eaux pluviales.</t>
  </si>
  <si>
    <t>Le projet comprend-il plus de 10 dispositifs à dimensionner ?</t>
  </si>
  <si>
    <t>Colonne F</t>
  </si>
  <si>
    <t>Profondeur essai</t>
  </si>
  <si>
    <t>Durée</t>
  </si>
  <si>
    <t>&lt; 50 cm</t>
  </si>
  <si>
    <t>&lt; 2h</t>
  </si>
  <si>
    <t>50 cm à 1 m</t>
  </si>
  <si>
    <t>2h à 4h</t>
  </si>
  <si>
    <t>&gt; 1m</t>
  </si>
  <si>
    <t>4h à 8h</t>
  </si>
  <si>
    <t>&gt; 8h</t>
  </si>
  <si>
    <t>⚠ Non</t>
  </si>
  <si>
    <t>⚠ Oui</t>
  </si>
  <si>
    <t>La surface d’apport correspond à la somme des surfaces bâties et de l’ensemble des surfaces aménagées dont les eaux pluviales sont dirigées vers le dispositif de gestion à dimensionner. Pour plus d'informations, consultez la rubrique 5 du guide professionnel en ligne.</t>
  </si>
  <si>
    <t>Surface d'apport déclarées dans les autres formulaires (m²)</t>
  </si>
  <si>
    <t>Surface d'apport déclarées dans le présent formulaire (m²)</t>
  </si>
  <si>
    <t>La vitesse d'infiltration a-t-elle été mesurée ?</t>
  </si>
  <si>
    <t>Commentaire libre concernant les essais d'infiltration</t>
  </si>
  <si>
    <t>La réalisation d'un essai d'infiltration dans l'emprise du projet est obligatoire lorsque la surface d'apport totale du projet est supérieure ou égale à 300 m² (cf. article 11 du zonage pluvial).</t>
  </si>
  <si>
    <t>L’évaluation porte en premier lieu sur le niveau de service de gestion des eaux pluviales assuré par chaque dispositif selon 3 paramètres :
1/ le volume pluvial spécifique traité, permettant de vérifier la quantité de pluie pouvant être stockée temporairement ;
2/ le taux d'étalement pluvial, permettant de vérifier qu’un dispositif assure une infiltration diffuse et répartie ;
3/ le temps de vidange courant, permettant de vérifier le fonctionnement pour une pluie courante de 15 mm.
Les valeurs guides sont décrites et expliquées à la rubrique n°5 du guide professionnel en ligne.</t>
  </si>
  <si>
    <t>ÉTAPE 5 – DÉBORDEMENT ET RUISSELLEMENT PLUVIAL</t>
  </si>
  <si>
    <t>Vous devez vous assurer d’avoir anticipé les conséquences des pluies exceptionnelles de et pour votre projet. Pour plus d'informations, consultez la rubrique 6 du guide professionnel en ligne.</t>
  </si>
  <si>
    <t>Débordement du dispositif selon un parcours à moindre dommage</t>
  </si>
  <si>
    <t>Commentaire libre concernant la gestion des débordements des dispositifs prévus</t>
  </si>
  <si>
    <r>
      <rPr>
        <b/>
        <sz val="10"/>
        <color theme="1"/>
        <rFont val="Montserrat"/>
      </rPr>
      <t>VULNERABILITE AU RUISSELLEMENT PLUVIAL</t>
    </r>
    <r>
      <rPr>
        <sz val="10"/>
        <color theme="1"/>
        <rFont val="Montserrat"/>
      </rPr>
      <t xml:space="preserve"> - A l'échelle de l'opération, le projet doit tenir compte de la vulnérabilité au ruissellement pluvial en anticipant les écoulements venant de l'amont qu’il est susceptible de recevoir, selon les règles énoncées à l'article 17 du zonage pluvial. Les principaux secteurs vulnérables aux inondations par ruissellement sont identifiés dans les prescriptions graphiques de la carte en ligne du PLUiH.</t>
    </r>
  </si>
  <si>
    <t>https://georchestra.lannion-tregor.com/mviewer/?config=ltc_apps/pluih/config.xml#</t>
  </si>
  <si>
    <t>ÉTAPE 6 – CONTRÔLE DES AUTRES RÈGLES ET RECOMMANDATIONS</t>
  </si>
  <si>
    <t>Le zonage pluvial règlemente certains éléments de conception afin de garantir une gestion des eaux pluviales à la source et par infiltration, de façon intégrée à l’aménagement. Cela concernen en particulier les places de stationnement (article 7), les descentes d'eau des bâtiments et (article 10), l'acheminement de l'eau (article 10) et la profondeur des dispositifs d'infiltration (article 12E).</t>
  </si>
  <si>
    <t>Les places de stationnement neuves sont aménagées avec un revêtement perméable ne contenant pas de plastique et une structure d'infiltration</t>
  </si>
  <si>
    <t xml:space="preserve">Commentaire libre : </t>
  </si>
  <si>
    <t>Les descentes d'eau sont disposées à l'extérieur des bâtiments</t>
  </si>
  <si>
    <t>Une activité particulière, présentant des risques de pollution des eaux pluviales, chroniques ou accidentelles, est prévue sur le site</t>
  </si>
  <si>
    <r>
      <rPr>
        <b/>
        <sz val="10"/>
        <color theme="1"/>
        <rFont val="Montserrat"/>
      </rPr>
      <t>DEBORDEMENT DES DISPOSITIFS LORS DES PLUIES EXCEPTIONNELLES</t>
    </r>
    <r>
      <rPr>
        <sz val="10"/>
        <color theme="1"/>
        <rFont val="Montserrat"/>
      </rPr>
      <t xml:space="preserve"> - En cas de débordement du dispositif, les eaux pluviales doivent suivre un parcours à moindre dommage pour le projet lui-même et pour les enjeux (personnes et biens) existants à l’aval, sans raccordement direct au réseau public de collecte des eaux pluviales, selon la règle énoncée à l'article 16 du zonage pluvial. </t>
    </r>
    <r>
      <rPr>
        <b/>
        <u/>
        <sz val="10"/>
        <color theme="1"/>
        <rFont val="Montserrat"/>
      </rPr>
      <t>Le point de débordement de chaque dispositif d'infiltration doit apparaître sur un plan du projet.</t>
    </r>
  </si>
  <si>
    <t>Raccordements de la surverse au réseau public de collecte</t>
  </si>
  <si>
    <t>Surface d'apport TOTALE du projet (m²)</t>
  </si>
  <si>
    <t>RÉCAPITULATIF DE CHAQUE DISPOSITIF POUR LE SERVICE INSTRUCTEUR</t>
  </si>
  <si>
    <r>
      <t>Volume d'eau gérée (m</t>
    </r>
    <r>
      <rPr>
        <vertAlign val="superscript"/>
        <sz val="11"/>
        <color theme="1"/>
        <rFont val="Montserrat"/>
      </rPr>
      <t>3</t>
    </r>
    <r>
      <rPr>
        <sz val="11"/>
        <color theme="1"/>
        <rFont val="Montserrat"/>
      </rPr>
      <t>)</t>
    </r>
  </si>
  <si>
    <t>Profondeur (espace vert creux)
OU épaisseur (structure d'infiltration) moyenne (cm)</t>
  </si>
  <si>
    <t xml:space="preserve">Ce formulaire accompagne le pétitionnaire dans son projet de déconnexion des eaux pluviales par la mise en oeuvre d'une gestion à la source et par infiltration lors d'une opération de réhabilitation, qu'elle soit ou non soumise aux règles du zonage pluvial.
Il propose une évaluation simple de quelques paramètres clés. </t>
  </si>
  <si>
    <t xml:space="preserve">  Les éléments relatifs aux essais d'infiltration réalisés* (obligatoire lorsque la surface d'apport est supérieure à 300 m²)</t>
  </si>
  <si>
    <t>Non concerné</t>
  </si>
  <si>
    <t>Les descentes d'eau sont renvoyées vers un dispositif d'infiltration
et non raccordées directement sur une réseau souterrain</t>
  </si>
  <si>
    <t>Les eaux pluviales sont gérées de manière gravitaire
(aucun dispositif de pompage n'est prévu sur le projet)</t>
  </si>
  <si>
    <t>Les dispositifs d'infiltration sont situés en surface ou à 
moins de 1 mètre de profondeur</t>
  </si>
  <si>
    <t>Des éléments sensibles sont exposés au ruissellement
au droit et/ou à l’aval du projet</t>
  </si>
  <si>
    <t>Le projet d'aménagement est situé dans une zone
vulnérable aux ruissellements</t>
  </si>
  <si>
    <t>Le projet est susceptible de recevoir des écoulements
venant de l’amont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</si>
</sst>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4">
    <font>
      <sz val="11"/>
      <color theme="1"/>
      <name val="Aptos Narrow"/>
      <family val="2"/>
      <scheme val="minor"/>
    </font>
    <font>
      <sz val="10"/>
      <color theme="1"/>
      <name val="Montserrat Medium"/>
      <family val="3"/>
    </font>
    <font>
      <sz val="10"/>
      <color theme="1"/>
      <name val="Montserrat Bold"/>
    </font>
    <font>
      <sz val="11"/>
      <color theme="1"/>
      <name val="Montserrat"/>
    </font>
    <font>
      <sz val="10"/>
      <color theme="1"/>
      <name val="Montserrat"/>
    </font>
    <font>
      <sz val="16"/>
      <color theme="1"/>
      <name val="Montserrat"/>
    </font>
    <font>
      <b/>
      <sz val="10.5"/>
      <color theme="0"/>
      <name val="Montserrat"/>
    </font>
    <font>
      <sz val="10"/>
      <color theme="0"/>
      <name val="Montserrat"/>
    </font>
    <font>
      <u/>
      <sz val="11"/>
      <color theme="4" tint="-0.249977111117893"/>
      <name val="Montserrat"/>
    </font>
    <font>
      <i/>
      <sz val="10"/>
      <color theme="1"/>
      <name val="Montserrat"/>
    </font>
    <font>
      <sz val="11"/>
      <name val="Montserrat"/>
    </font>
    <font>
      <sz val="12"/>
      <color theme="0"/>
      <name val="Montserrat SemiBold"/>
    </font>
    <font>
      <sz val="11"/>
      <color theme="0"/>
      <name val="Montserrat SemiBold"/>
    </font>
    <font>
      <sz val="16"/>
      <color theme="1"/>
      <name val="Montserrat SemiBold"/>
    </font>
    <font>
      <sz val="11"/>
      <color theme="1"/>
      <name val="Montserrat SemiBold"/>
    </font>
    <font>
      <sz val="10"/>
      <name val="Montserrat"/>
    </font>
    <font>
      <vertAlign val="superscript"/>
      <sz val="11"/>
      <color theme="1"/>
      <name val="Montserrat"/>
    </font>
    <font>
      <sz val="11"/>
      <color rgb="FFFF0000"/>
      <name val="Montserrat"/>
    </font>
    <font>
      <u/>
      <sz val="11"/>
      <color theme="10"/>
      <name val="Aptos Narrow"/>
      <family val="2"/>
      <scheme val="minor"/>
    </font>
    <font>
      <u/>
      <sz val="11"/>
      <color theme="10"/>
      <name val="Montserrat"/>
    </font>
    <font>
      <u/>
      <sz val="11"/>
      <color theme="1"/>
      <name val="Montserrat SemiBold"/>
    </font>
    <font>
      <b/>
      <sz val="10"/>
      <color theme="1"/>
      <name val="Montserrat"/>
    </font>
    <font>
      <b/>
      <u/>
      <sz val="10"/>
      <color theme="1"/>
      <name val="Montserrat"/>
    </font>
    <font>
      <u/>
      <sz val="10"/>
      <color theme="10"/>
      <name val="Montserrat"/>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E50D"/>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s>
  <cellStyleXfs count="2">
    <xf numFmtId="0" fontId="0" fillId="0" borderId="0"/>
    <xf numFmtId="0" fontId="18" fillId="0" borderId="0" applyNumberFormat="0" applyFill="0" applyBorder="0" applyAlignment="0" applyProtection="0"/>
  </cellStyleXfs>
  <cellXfs count="142">
    <xf numFmtId="0" fontId="0" fillId="0" borderId="0" xfId="0"/>
    <xf numFmtId="0" fontId="4" fillId="0" borderId="0" xfId="0" applyFont="1" applyAlignment="1" applyProtection="1">
      <alignment vertical="center"/>
      <protection hidden="1"/>
    </xf>
    <xf numFmtId="0" fontId="4" fillId="0" borderId="25" xfId="0" applyFont="1" applyBorder="1" applyAlignment="1" applyProtection="1">
      <alignment vertical="center"/>
      <protection hidden="1"/>
    </xf>
    <xf numFmtId="0" fontId="4" fillId="0" borderId="0" xfId="0" applyFont="1" applyBorder="1" applyAlignment="1" applyProtection="1">
      <alignment vertical="center"/>
      <protection hidden="1"/>
    </xf>
    <xf numFmtId="0" fontId="3" fillId="0" borderId="0" xfId="0" applyFont="1" applyBorder="1" applyAlignment="1" applyProtection="1">
      <alignment horizontal="center" vertical="center"/>
      <protection hidden="1"/>
    </xf>
    <xf numFmtId="0" fontId="4" fillId="0" borderId="26" xfId="0" applyFont="1" applyBorder="1" applyAlignment="1" applyProtection="1">
      <alignment vertical="center"/>
      <protection hidden="1"/>
    </xf>
    <xf numFmtId="0" fontId="10" fillId="0" borderId="15" xfId="0" applyFont="1" applyBorder="1" applyAlignment="1" applyProtection="1">
      <alignment vertical="center" wrapText="1"/>
      <protection hidden="1"/>
    </xf>
    <xf numFmtId="0" fontId="4" fillId="0" borderId="15" xfId="0" applyFont="1" applyBorder="1" applyAlignment="1" applyProtection="1">
      <alignment vertical="center"/>
      <protection hidden="1"/>
    </xf>
    <xf numFmtId="0" fontId="2" fillId="8" borderId="1" xfId="0" applyFont="1" applyFill="1" applyBorder="1" applyProtection="1"/>
    <xf numFmtId="0" fontId="2" fillId="0" borderId="0" xfId="0" applyFont="1" applyProtection="1"/>
    <xf numFmtId="0" fontId="1" fillId="0" borderId="14" xfId="0" applyFont="1" applyBorder="1" applyProtection="1"/>
    <xf numFmtId="0" fontId="1" fillId="0" borderId="0" xfId="0" applyFont="1" applyProtection="1"/>
    <xf numFmtId="0" fontId="1" fillId="0" borderId="1" xfId="0" applyFont="1" applyBorder="1" applyProtection="1"/>
    <xf numFmtId="0" fontId="10" fillId="0" borderId="15" xfId="0" applyFont="1" applyBorder="1" applyAlignment="1" applyProtection="1">
      <alignment vertical="center"/>
      <protection hidden="1"/>
    </xf>
    <xf numFmtId="3" fontId="3" fillId="6" borderId="16" xfId="0" applyNumberFormat="1" applyFont="1" applyFill="1" applyBorder="1" applyAlignment="1" applyProtection="1">
      <alignment horizontal="center" vertical="center"/>
      <protection hidden="1"/>
    </xf>
    <xf numFmtId="0" fontId="4" fillId="0" borderId="25"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17" fillId="0" borderId="15" xfId="0" applyFont="1" applyBorder="1" applyAlignment="1" applyProtection="1">
      <alignment vertical="center"/>
      <protection hidden="1"/>
    </xf>
    <xf numFmtId="3" fontId="14" fillId="9" borderId="16" xfId="0" applyNumberFormat="1" applyFont="1" applyFill="1" applyBorder="1" applyAlignment="1" applyProtection="1">
      <alignment horizontal="center" vertical="center"/>
      <protection hidden="1"/>
    </xf>
    <xf numFmtId="1" fontId="14" fillId="3" borderId="16" xfId="0" applyNumberFormat="1" applyFont="1" applyFill="1" applyBorder="1" applyAlignment="1" applyProtection="1">
      <alignment horizontal="center" vertical="center"/>
      <protection hidden="1"/>
    </xf>
    <xf numFmtId="0" fontId="10" fillId="0" borderId="9" xfId="0" applyFont="1" applyBorder="1" applyAlignment="1" applyProtection="1">
      <alignment vertical="center"/>
      <protection hidden="1"/>
    </xf>
    <xf numFmtId="0" fontId="4" fillId="0" borderId="8" xfId="0" applyFont="1" applyBorder="1" applyAlignment="1" applyProtection="1">
      <alignment vertical="center"/>
      <protection hidden="1"/>
    </xf>
    <xf numFmtId="0" fontId="3" fillId="0" borderId="0" xfId="0" applyFont="1" applyAlignment="1" applyProtection="1">
      <alignment horizontal="center" vertical="center"/>
      <protection hidden="1"/>
    </xf>
    <xf numFmtId="0" fontId="10" fillId="0" borderId="9" xfId="0" applyFont="1" applyBorder="1" applyAlignment="1" applyProtection="1">
      <alignment vertical="center" wrapText="1"/>
      <protection hidden="1"/>
    </xf>
    <xf numFmtId="0" fontId="4" fillId="0" borderId="1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6" fillId="0" borderId="11" xfId="0" applyFont="1" applyBorder="1" applyAlignment="1" applyProtection="1">
      <alignment horizontal="left" vertical="center" indent="1"/>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hidden="1"/>
    </xf>
    <xf numFmtId="0" fontId="6" fillId="0" borderId="6" xfId="0" applyFont="1" applyBorder="1" applyAlignment="1" applyProtection="1">
      <alignment horizontal="left" vertical="center" indent="1"/>
      <protection hidden="1"/>
    </xf>
    <xf numFmtId="0" fontId="7" fillId="0" borderId="6" xfId="0" applyFont="1" applyBorder="1" applyAlignment="1" applyProtection="1">
      <alignment vertical="center"/>
      <protection hidden="1"/>
    </xf>
    <xf numFmtId="0" fontId="7" fillId="0" borderId="7" xfId="0" applyFont="1" applyBorder="1" applyAlignment="1" applyProtection="1">
      <alignment vertical="center"/>
      <protection hidden="1"/>
    </xf>
    <xf numFmtId="0" fontId="3" fillId="0" borderId="9" xfId="0" applyFont="1" applyBorder="1" applyAlignment="1" applyProtection="1">
      <alignment vertical="center" wrapText="1"/>
      <protection hidden="1"/>
    </xf>
    <xf numFmtId="0" fontId="6" fillId="0" borderId="0" xfId="0" applyFont="1" applyAlignment="1" applyProtection="1">
      <alignment vertical="center"/>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3" fillId="11" borderId="1" xfId="0" applyFont="1" applyFill="1" applyBorder="1" applyAlignment="1" applyProtection="1">
      <alignment vertical="center" wrapText="1"/>
      <protection hidden="1"/>
    </xf>
    <xf numFmtId="0" fontId="3" fillId="0" borderId="8" xfId="0" applyFont="1" applyBorder="1" applyAlignment="1" applyProtection="1">
      <alignment vertical="center" wrapText="1"/>
      <protection hidden="1"/>
    </xf>
    <xf numFmtId="0" fontId="3" fillId="12" borderId="1" xfId="0" applyFont="1" applyFill="1" applyBorder="1" applyAlignment="1" applyProtection="1">
      <alignment vertical="center" wrapText="1"/>
      <protection hidden="1"/>
    </xf>
    <xf numFmtId="0" fontId="3" fillId="14" borderId="1" xfId="0" applyFont="1" applyFill="1" applyBorder="1" applyAlignment="1" applyProtection="1">
      <alignment vertical="center" wrapText="1"/>
      <protection hidden="1"/>
    </xf>
    <xf numFmtId="0" fontId="3" fillId="13" borderId="1" xfId="0" applyFont="1" applyFill="1" applyBorder="1" applyAlignment="1" applyProtection="1">
      <alignment vertical="center" wrapText="1"/>
      <protection hidden="1"/>
    </xf>
    <xf numFmtId="0" fontId="5"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10" fillId="0" borderId="0" xfId="0" applyFont="1" applyAlignment="1" applyProtection="1">
      <alignment horizontal="left" vertical="center" indent="1"/>
      <protection hidden="1"/>
    </xf>
    <xf numFmtId="0" fontId="4" fillId="3" borderId="5" xfId="0" applyFont="1" applyFill="1" applyBorder="1" applyAlignment="1" applyProtection="1">
      <alignment vertical="center"/>
      <protection hidden="1"/>
    </xf>
    <xf numFmtId="0" fontId="4" fillId="3" borderId="7" xfId="0" applyFont="1" applyFill="1" applyBorder="1" applyAlignment="1" applyProtection="1">
      <alignment vertical="center"/>
      <protection hidden="1"/>
    </xf>
    <xf numFmtId="0" fontId="4" fillId="3" borderId="10" xfId="0" applyFont="1" applyFill="1" applyBorder="1" applyAlignment="1" applyProtection="1">
      <alignment vertical="center"/>
      <protection hidden="1"/>
    </xf>
    <xf numFmtId="0" fontId="4" fillId="3" borderId="12" xfId="0" applyFont="1" applyFill="1" applyBorder="1" applyAlignment="1" applyProtection="1">
      <alignment vertical="center"/>
      <protection hidden="1"/>
    </xf>
    <xf numFmtId="0" fontId="4" fillId="0" borderId="17" xfId="0" applyFont="1" applyBorder="1" applyAlignment="1" applyProtection="1">
      <alignment horizontal="left" vertical="center"/>
      <protection hidden="1"/>
    </xf>
    <xf numFmtId="0" fontId="4" fillId="0" borderId="17" xfId="0" applyFont="1" applyBorder="1" applyAlignment="1" applyProtection="1">
      <alignment vertical="center"/>
      <protection hidden="1"/>
    </xf>
    <xf numFmtId="0" fontId="4" fillId="0" borderId="9" xfId="0" applyFont="1" applyBorder="1" applyAlignment="1" applyProtection="1">
      <alignment vertical="center"/>
      <protection hidden="1"/>
    </xf>
    <xf numFmtId="0" fontId="17" fillId="0" borderId="9" xfId="0" applyFont="1" applyBorder="1" applyAlignment="1" applyProtection="1">
      <alignment vertical="center"/>
      <protection hidden="1"/>
    </xf>
    <xf numFmtId="0" fontId="4" fillId="0" borderId="0" xfId="0" applyFont="1" applyAlignment="1" applyProtection="1">
      <alignment vertical="center" wrapText="1"/>
      <protection hidden="1"/>
    </xf>
    <xf numFmtId="9" fontId="3" fillId="6" borderId="16" xfId="0" applyNumberFormat="1" applyFont="1" applyFill="1" applyBorder="1" applyAlignment="1" applyProtection="1">
      <alignment horizontal="center" vertical="center"/>
      <protection hidden="1"/>
    </xf>
    <xf numFmtId="3" fontId="14" fillId="9" borderId="16" xfId="0" applyNumberFormat="1" applyFont="1" applyFill="1" applyBorder="1" applyAlignment="1" applyProtection="1">
      <alignment horizontal="center" vertical="center" wrapText="1"/>
      <protection hidden="1"/>
    </xf>
    <xf numFmtId="164" fontId="3" fillId="3" borderId="16" xfId="0" applyNumberFormat="1" applyFont="1" applyFill="1" applyBorder="1" applyAlignment="1" applyProtection="1">
      <alignment horizontal="center" vertical="center" wrapText="1"/>
      <protection hidden="1"/>
    </xf>
    <xf numFmtId="1" fontId="3" fillId="3" borderId="16" xfId="0" applyNumberFormat="1" applyFont="1" applyFill="1" applyBorder="1" applyAlignment="1" applyProtection="1">
      <alignment horizontal="center" vertical="center"/>
      <protection hidden="1"/>
    </xf>
    <xf numFmtId="165" fontId="3" fillId="3" borderId="16" xfId="0" applyNumberFormat="1" applyFont="1" applyFill="1" applyBorder="1" applyAlignment="1" applyProtection="1">
      <alignment horizontal="center" vertical="center"/>
      <protection hidden="1"/>
    </xf>
    <xf numFmtId="0" fontId="15" fillId="0" borderId="15" xfId="0" applyFont="1" applyBorder="1" applyAlignment="1" applyProtection="1">
      <alignment vertical="center"/>
      <protection hidden="1"/>
    </xf>
    <xf numFmtId="9" fontId="3" fillId="3" borderId="16" xfId="0" applyNumberFormat="1" applyFont="1" applyFill="1" applyBorder="1" applyAlignment="1" applyProtection="1">
      <alignment horizontal="center" vertical="center"/>
      <protection hidden="1"/>
    </xf>
    <xf numFmtId="0" fontId="4" fillId="0" borderId="11" xfId="0" applyFont="1" applyBorder="1" applyAlignment="1" applyProtection="1">
      <alignment horizontal="left" vertical="center"/>
      <protection hidden="1"/>
    </xf>
    <xf numFmtId="0" fontId="4" fillId="0" borderId="12" xfId="0" applyFont="1" applyBorder="1" applyAlignment="1" applyProtection="1">
      <alignment vertical="center"/>
      <protection hidden="1"/>
    </xf>
    <xf numFmtId="0" fontId="4" fillId="0" borderId="0" xfId="0" applyFont="1" applyBorder="1" applyAlignment="1" applyProtection="1">
      <alignment horizontal="right" vertical="center"/>
      <protection hidden="1"/>
    </xf>
    <xf numFmtId="0" fontId="5"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3" fontId="3" fillId="2" borderId="16" xfId="0" applyNumberFormat="1" applyFont="1" applyFill="1" applyBorder="1" applyAlignment="1" applyProtection="1">
      <alignment horizontal="center" vertical="center"/>
      <protection locked="0"/>
    </xf>
    <xf numFmtId="3" fontId="3" fillId="2" borderId="16" xfId="0" applyNumberFormat="1" applyFont="1" applyFill="1" applyBorder="1" applyAlignment="1" applyProtection="1">
      <alignment horizontal="right" vertical="center" indent="1"/>
      <protection locked="0"/>
    </xf>
    <xf numFmtId="0" fontId="3" fillId="2" borderId="16" xfId="0"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wrapText="1"/>
      <protection locked="0"/>
    </xf>
    <xf numFmtId="165" fontId="3" fillId="2" borderId="16" xfId="0" applyNumberFormat="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14" fillId="3" borderId="16" xfId="0" applyFont="1" applyFill="1" applyBorder="1" applyAlignment="1" applyProtection="1">
      <alignment horizontal="left" vertical="center"/>
      <protection hidden="1"/>
    </xf>
    <xf numFmtId="0" fontId="4" fillId="0" borderId="16" xfId="0" applyFont="1" applyBorder="1" applyAlignment="1" applyProtection="1">
      <alignment horizontal="left" vertical="top" wrapText="1"/>
      <protection hidden="1"/>
    </xf>
    <xf numFmtId="0" fontId="4" fillId="0" borderId="16" xfId="0" applyFont="1" applyBorder="1" applyAlignment="1" applyProtection="1">
      <alignment horizontal="right" vertical="top" wrapText="1"/>
      <protection hidden="1"/>
    </xf>
    <xf numFmtId="3" fontId="3" fillId="2" borderId="16" xfId="0" applyNumberFormat="1" applyFont="1" applyFill="1" applyBorder="1" applyAlignment="1" applyProtection="1">
      <alignment horizontal="center" vertical="center"/>
      <protection locked="0"/>
    </xf>
    <xf numFmtId="0" fontId="14" fillId="9" borderId="16" xfId="0" applyFont="1" applyFill="1" applyBorder="1" applyAlignment="1" applyProtection="1">
      <alignment horizontal="left" vertical="center"/>
      <protection hidden="1"/>
    </xf>
    <xf numFmtId="0" fontId="4" fillId="0" borderId="20" xfId="0" applyFont="1" applyBorder="1" applyAlignment="1" applyProtection="1">
      <alignment horizontal="right" vertical="center"/>
      <protection hidden="1"/>
    </xf>
    <xf numFmtId="0" fontId="4" fillId="0" borderId="21" xfId="0" applyFont="1" applyBorder="1" applyAlignment="1" applyProtection="1">
      <alignment horizontal="right" vertical="center"/>
      <protection hidden="1"/>
    </xf>
    <xf numFmtId="0" fontId="12" fillId="4" borderId="13" xfId="0" applyFont="1" applyFill="1" applyBorder="1" applyAlignment="1" applyProtection="1">
      <alignment horizontal="left" vertical="center" indent="1"/>
      <protection hidden="1"/>
    </xf>
    <xf numFmtId="0" fontId="3" fillId="3" borderId="16" xfId="0" applyFont="1" applyFill="1" applyBorder="1" applyAlignment="1" applyProtection="1">
      <alignment horizontal="left" vertical="center" wrapText="1"/>
      <protection hidden="1"/>
    </xf>
    <xf numFmtId="0" fontId="4" fillId="0" borderId="21" xfId="0" applyFont="1" applyBorder="1" applyAlignment="1" applyProtection="1">
      <alignment horizontal="left" vertical="top"/>
      <protection hidden="1"/>
    </xf>
    <xf numFmtId="0" fontId="3" fillId="10" borderId="16" xfId="0" applyFont="1" applyFill="1" applyBorder="1" applyAlignment="1" applyProtection="1">
      <alignment horizontal="left" vertical="top" wrapText="1"/>
      <protection hidden="1"/>
    </xf>
    <xf numFmtId="0" fontId="4" fillId="3" borderId="28" xfId="0" applyFont="1" applyFill="1" applyBorder="1" applyAlignment="1" applyProtection="1">
      <alignment horizontal="left" vertical="center" wrapText="1"/>
      <protection hidden="1"/>
    </xf>
    <xf numFmtId="0" fontId="4" fillId="3" borderId="17" xfId="0" applyFont="1" applyFill="1" applyBorder="1" applyAlignment="1" applyProtection="1">
      <alignment horizontal="left" vertical="center" wrapText="1"/>
      <protection hidden="1"/>
    </xf>
    <xf numFmtId="0" fontId="4" fillId="3" borderId="22" xfId="0" applyFont="1" applyFill="1" applyBorder="1" applyAlignment="1" applyProtection="1">
      <alignment horizontal="left" vertical="center" wrapText="1"/>
      <protection hidden="1"/>
    </xf>
    <xf numFmtId="0" fontId="23" fillId="3" borderId="29" xfId="1" applyFont="1" applyFill="1" applyBorder="1" applyAlignment="1" applyProtection="1">
      <alignment horizontal="left" vertical="center"/>
      <protection hidden="1"/>
    </xf>
    <xf numFmtId="0" fontId="4" fillId="3" borderId="23"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0" xfId="0" applyFont="1" applyFill="1" applyBorder="1" applyAlignment="1" applyProtection="1">
      <alignment horizontal="left" vertical="center" wrapText="1"/>
      <protection hidden="1"/>
    </xf>
    <xf numFmtId="0" fontId="4" fillId="3" borderId="27" xfId="0" applyFont="1" applyFill="1" applyBorder="1" applyAlignment="1" applyProtection="1">
      <alignment horizontal="left" vertical="center" wrapText="1"/>
      <protection hidden="1"/>
    </xf>
    <xf numFmtId="0" fontId="4" fillId="3" borderId="21" xfId="0" applyFont="1" applyFill="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4" fillId="0" borderId="0" xfId="0" applyFont="1" applyBorder="1" applyAlignment="1" applyProtection="1">
      <alignment horizontal="right" vertical="center"/>
      <protection hidden="1"/>
    </xf>
    <xf numFmtId="0" fontId="3" fillId="10" borderId="16" xfId="0" applyFont="1" applyFill="1" applyBorder="1" applyAlignment="1" applyProtection="1">
      <alignment horizontal="left" vertical="top"/>
      <protection hidden="1"/>
    </xf>
    <xf numFmtId="0" fontId="3" fillId="10" borderId="16" xfId="0" applyFont="1" applyFill="1" applyBorder="1" applyAlignment="1" applyProtection="1">
      <alignment horizontal="left" vertical="center"/>
      <protection hidden="1"/>
    </xf>
    <xf numFmtId="0" fontId="3" fillId="10" borderId="20" xfId="0" applyFont="1" applyFill="1" applyBorder="1" applyAlignment="1" applyProtection="1">
      <alignment horizontal="left" vertical="center"/>
      <protection hidden="1"/>
    </xf>
    <xf numFmtId="0" fontId="3" fillId="10" borderId="21" xfId="0" applyFont="1" applyFill="1" applyBorder="1" applyAlignment="1" applyProtection="1">
      <alignment horizontal="left" vertical="center"/>
      <protection hidden="1"/>
    </xf>
    <xf numFmtId="0" fontId="3" fillId="10" borderId="16" xfId="0" applyFont="1" applyFill="1" applyBorder="1" applyAlignment="1" applyProtection="1">
      <alignment horizontal="left" vertical="center" wrapText="1"/>
      <protection hidden="1"/>
    </xf>
    <xf numFmtId="0" fontId="12" fillId="4" borderId="16" xfId="0" applyFont="1" applyFill="1" applyBorder="1" applyAlignment="1" applyProtection="1">
      <alignment horizontal="center" vertical="center"/>
      <protection hidden="1"/>
    </xf>
    <xf numFmtId="0" fontId="3" fillId="3" borderId="18" xfId="0" applyFont="1" applyFill="1" applyBorder="1" applyAlignment="1" applyProtection="1">
      <alignment horizontal="left" vertical="center" wrapText="1"/>
      <protection hidden="1"/>
    </xf>
    <xf numFmtId="0" fontId="3" fillId="3" borderId="17" xfId="0" applyFont="1" applyFill="1" applyBorder="1" applyAlignment="1" applyProtection="1">
      <alignment horizontal="left" vertical="center" wrapText="1"/>
      <protection hidden="1"/>
    </xf>
    <xf numFmtId="0" fontId="3" fillId="3" borderId="22" xfId="0" applyFont="1" applyFill="1" applyBorder="1" applyAlignment="1" applyProtection="1">
      <alignment horizontal="left" vertical="center" wrapText="1"/>
      <protection hidden="1"/>
    </xf>
    <xf numFmtId="0" fontId="4" fillId="5" borderId="2" xfId="0" applyFont="1" applyFill="1" applyBorder="1" applyAlignment="1" applyProtection="1">
      <alignment horizontal="center" vertical="top"/>
      <protection hidden="1"/>
    </xf>
    <xf numFmtId="0" fontId="4" fillId="5" borderId="3" xfId="0" applyFont="1" applyFill="1" applyBorder="1" applyAlignment="1" applyProtection="1">
      <alignment horizontal="center" vertical="top"/>
      <protection hidden="1"/>
    </xf>
    <xf numFmtId="0" fontId="4" fillId="5" borderId="3" xfId="0" applyFont="1" applyFill="1" applyBorder="1" applyAlignment="1" applyProtection="1">
      <alignment horizontal="left" vertical="top" wrapText="1"/>
      <protection hidden="1"/>
    </xf>
    <xf numFmtId="0" fontId="4" fillId="5" borderId="4" xfId="0" applyFont="1" applyFill="1" applyBorder="1" applyAlignment="1" applyProtection="1">
      <alignment horizontal="left" vertical="top" wrapText="1"/>
      <protection hidden="1"/>
    </xf>
    <xf numFmtId="0" fontId="4" fillId="0" borderId="0" xfId="0" applyFont="1" applyAlignment="1" applyProtection="1">
      <alignment horizontal="left" vertical="center" wrapText="1"/>
      <protection hidden="1"/>
    </xf>
    <xf numFmtId="0" fontId="19" fillId="3" borderId="19" xfId="1" applyFont="1" applyFill="1" applyBorder="1" applyAlignment="1" applyProtection="1">
      <alignment horizontal="left" vertical="center" wrapText="1"/>
      <protection hidden="1"/>
    </xf>
    <xf numFmtId="0" fontId="3" fillId="3" borderId="23" xfId="0" applyFont="1" applyFill="1" applyBorder="1" applyAlignment="1" applyProtection="1">
      <alignment horizontal="left" vertical="center" wrapText="1"/>
      <protection hidden="1"/>
    </xf>
    <xf numFmtId="0" fontId="3" fillId="3" borderId="24" xfId="0" applyFont="1" applyFill="1" applyBorder="1" applyAlignment="1" applyProtection="1">
      <alignment horizontal="left" vertical="center" wrapText="1"/>
      <protection hidden="1"/>
    </xf>
    <xf numFmtId="0" fontId="3" fillId="3" borderId="16" xfId="0" applyFont="1" applyFill="1" applyBorder="1" applyAlignment="1" applyProtection="1">
      <alignment horizontal="left" vertical="center"/>
      <protection hidden="1"/>
    </xf>
    <xf numFmtId="0" fontId="12" fillId="7" borderId="20" xfId="0" applyFont="1" applyFill="1" applyBorder="1" applyAlignment="1" applyProtection="1">
      <alignment horizontal="center" vertical="center"/>
      <protection hidden="1"/>
    </xf>
    <xf numFmtId="0" fontId="12" fillId="7" borderId="27" xfId="0" applyFont="1" applyFill="1" applyBorder="1" applyAlignment="1" applyProtection="1">
      <alignment horizontal="center" vertical="center"/>
      <protection hidden="1"/>
    </xf>
    <xf numFmtId="0" fontId="12" fillId="7" borderId="21" xfId="0" applyFont="1" applyFill="1" applyBorder="1" applyAlignment="1" applyProtection="1">
      <alignment horizontal="center" vertical="center"/>
      <protection hidden="1"/>
    </xf>
    <xf numFmtId="0" fontId="8"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3" fillId="10" borderId="19" xfId="0" applyFont="1" applyFill="1" applyBorder="1" applyAlignment="1" applyProtection="1">
      <alignment horizontal="left" vertical="center"/>
      <protection hidden="1"/>
    </xf>
    <xf numFmtId="0" fontId="13" fillId="5"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3" fillId="5" borderId="4"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center" vertical="center" wrapText="1"/>
      <protection hidden="1"/>
    </xf>
    <xf numFmtId="0" fontId="12" fillId="4" borderId="13" xfId="0" applyFont="1" applyFill="1" applyBorder="1" applyAlignment="1" applyProtection="1">
      <alignment horizontal="center" vertical="center"/>
      <protection hidden="1"/>
    </xf>
    <xf numFmtId="0" fontId="3" fillId="0" borderId="0" xfId="0" applyFont="1" applyAlignment="1" applyProtection="1">
      <alignment vertical="justify" wrapText="1"/>
      <protection hidden="1"/>
    </xf>
    <xf numFmtId="0" fontId="3" fillId="0" borderId="25"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10" fillId="3" borderId="11" xfId="0" applyFont="1" applyFill="1" applyBorder="1" applyAlignment="1" applyProtection="1">
      <alignment horizontal="left" vertical="center" wrapText="1"/>
      <protection hidden="1"/>
    </xf>
    <xf numFmtId="0" fontId="10" fillId="0" borderId="0" xfId="0" applyFont="1" applyAlignment="1" applyProtection="1">
      <alignment horizontal="left" vertical="center" wrapText="1" indent="1"/>
      <protection hidden="1"/>
    </xf>
    <xf numFmtId="0" fontId="15" fillId="0" borderId="0" xfId="0" applyFont="1" applyAlignment="1" applyProtection="1">
      <alignment horizontal="left" vertical="center" wrapText="1"/>
      <protection hidden="1"/>
    </xf>
    <xf numFmtId="0" fontId="15" fillId="0" borderId="0" xfId="0" applyFont="1" applyAlignment="1" applyProtection="1">
      <alignment horizontal="left" vertical="center"/>
      <protection hidden="1"/>
    </xf>
    <xf numFmtId="0" fontId="10" fillId="3" borderId="6" xfId="0" applyFont="1" applyFill="1" applyBorder="1" applyAlignment="1" applyProtection="1">
      <alignment horizontal="left" vertical="center" wrapText="1"/>
      <protection hidden="1"/>
    </xf>
    <xf numFmtId="0" fontId="9" fillId="2" borderId="1"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hidden="1"/>
    </xf>
    <xf numFmtId="0" fontId="4" fillId="0" borderId="20" xfId="0" applyFont="1" applyBorder="1" applyAlignment="1" applyProtection="1">
      <alignment horizontal="left" vertical="top" wrapText="1"/>
      <protection hidden="1"/>
    </xf>
  </cellXfs>
  <cellStyles count="2">
    <cellStyle name="Lien hypertexte" xfId="1" builtinId="8"/>
    <cellStyle name="Normal" xfId="0" builtinId="0"/>
  </cellStyles>
  <dxfs count="7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darkGray">
          <fgColor theme="1"/>
          <bgColor theme="0"/>
        </patternFill>
      </fill>
      <border>
        <vertical/>
        <horizontal/>
      </border>
    </dxf>
    <dxf>
      <font>
        <color rgb="FFFF0000"/>
      </font>
    </dxf>
    <dxf>
      <font>
        <color rgb="FFFF0000"/>
      </font>
    </dxf>
    <dxf>
      <fill>
        <patternFill patternType="darkGray">
          <fgColor theme="1"/>
          <bgColor theme="0"/>
        </patternFill>
      </fill>
      <border>
        <vertical/>
        <horizontal/>
      </border>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ont>
        <color rgb="FFFF0000"/>
      </font>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ont>
        <color rgb="FFFF0000"/>
      </font>
    </dxf>
    <dxf>
      <font>
        <color rgb="FFFF0000"/>
      </font>
    </dxf>
    <dxf>
      <font>
        <color rgb="FFFF0000"/>
      </font>
    </dxf>
    <dxf>
      <font>
        <color rgb="FFFF0000"/>
      </font>
    </dxf>
    <dxf>
      <font>
        <color rgb="FFFF0000"/>
      </font>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patternType="darkGray">
          <fgColor theme="1"/>
          <bgColor theme="0"/>
        </patternFill>
      </fill>
      <border>
        <vertical/>
        <horizontal/>
      </border>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patternType="darkGray">
          <fgColor auto="1"/>
        </patternFill>
      </fill>
    </dxf>
    <dxf>
      <fill>
        <patternFill>
          <bgColor rgb="FF00B0F0"/>
        </patternFill>
      </fill>
    </dxf>
    <dxf>
      <fill>
        <patternFill>
          <bgColor rgb="FF92D050"/>
        </patternFill>
      </fill>
    </dxf>
    <dxf>
      <fill>
        <patternFill>
          <bgColor theme="7"/>
        </patternFill>
      </fill>
    </dxf>
    <dxf>
      <fill>
        <patternFill>
          <bgColor rgb="FFFF000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ill>
        <patternFill>
          <bgColor rgb="FFFF0000"/>
        </patternFill>
      </fill>
    </dxf>
    <dxf>
      <fill>
        <patternFill>
          <bgColor theme="7"/>
        </patternFill>
      </fill>
    </dxf>
    <dxf>
      <fill>
        <patternFill>
          <bgColor rgb="FF92D050"/>
        </patternFill>
      </fill>
    </dxf>
    <dxf>
      <fill>
        <patternFill>
          <bgColor rgb="FF00B0F0"/>
        </patternFill>
      </fill>
    </dxf>
    <dxf>
      <fill>
        <patternFill>
          <bgColor theme="7" tint="0.79998168889431442"/>
        </patternFill>
      </fill>
    </dxf>
    <dxf>
      <font>
        <color rgb="FFFF0000"/>
      </font>
    </dxf>
    <dxf>
      <fill>
        <patternFill patternType="darkGray">
          <fgColor theme="1"/>
          <bgColor theme="0"/>
        </patternFill>
      </fill>
      <border>
        <vertical/>
        <horizontal/>
      </border>
    </dxf>
  </dxfs>
  <tableStyles count="0" defaultTableStyle="TableStyleMedium2" defaultPivotStyle="PivotStyleLight16"/>
  <colors>
    <mruColors>
      <color rgb="FFFFE5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483959" cy="882276"/>
    <xdr:pic>
      <xdr:nvPicPr>
        <xdr:cNvPr id="2" name="Image 1" descr="Une image contenant texte, Police, blanc, logo&#10;&#10;Description générée automatiquement">
          <a:extLst>
            <a:ext uri="{FF2B5EF4-FFF2-40B4-BE49-F238E27FC236}">
              <a16:creationId xmlns:a16="http://schemas.microsoft.com/office/drawing/2014/main" id="{04CA2150-3AA2-4286-94F7-28F72D51E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 y="236220"/>
          <a:ext cx="2483959" cy="882276"/>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annion-tregor.com/vos-services/eau-et-assainissement/gestion-des-eaux-pluviales/professionnels/5-dimensionner/" TargetMode="External"/><Relationship Id="rId7" Type="http://schemas.openxmlformats.org/officeDocument/2006/relationships/drawing" Target="../drawings/drawing1.xml"/><Relationship Id="rId2" Type="http://schemas.openxmlformats.org/officeDocument/2006/relationships/hyperlink" Target="https://www.lannion-tregor.com/vos-services/eau-et-assainissement/gestion-des-eaux-pluviales/regles-et-recommandations/" TargetMode="External"/><Relationship Id="rId1" Type="http://schemas.openxmlformats.org/officeDocument/2006/relationships/hyperlink" Target="https://www.lannion-tregor.com/vos-services/eau-et-assainissement/gestion-des-eaux-pluviales/professionnels/" TargetMode="External"/><Relationship Id="rId6" Type="http://schemas.openxmlformats.org/officeDocument/2006/relationships/printerSettings" Target="../printerSettings/printerSettings1.bin"/><Relationship Id="rId5" Type="http://schemas.openxmlformats.org/officeDocument/2006/relationships/hyperlink" Target="https://georchestra.lannion-tregor.com/mviewer/?config=ltc_apps/pluih/config.xml" TargetMode="External"/><Relationship Id="rId4" Type="http://schemas.openxmlformats.org/officeDocument/2006/relationships/hyperlink" Target="https://www.lannion-tregor.com/vos-services/eau-et-assainissement/gestion-des-eaux-pluviales/dispositif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46"/>
  <sheetViews>
    <sheetView showGridLines="0" tabSelected="1" view="pageBreakPreview" zoomScale="85" zoomScaleNormal="85" zoomScaleSheetLayoutView="85" zoomScalePageLayoutView="55" workbookViewId="0">
      <selection activeCell="B4" sqref="B4:O4"/>
    </sheetView>
  </sheetViews>
  <sheetFormatPr baseColWidth="10" defaultColWidth="11.375" defaultRowHeight="18.75" customHeight="1"/>
  <cols>
    <col min="1" max="1" width="3.75" style="1" customWidth="1"/>
    <col min="2" max="2" width="1.125" style="1" customWidth="1"/>
    <col min="3" max="3" width="4.375" style="1" customWidth="1"/>
    <col min="4" max="4" width="64.375" style="1" bestFit="1" customWidth="1"/>
    <col min="5" max="14" width="19" style="1" customWidth="1"/>
    <col min="15" max="15" width="1.625" style="1" customWidth="1"/>
    <col min="16" max="16" width="11.375" style="1"/>
    <col min="17" max="17" width="11.375" style="20" hidden="1" customWidth="1"/>
    <col min="18" max="18" width="4.25" style="7" hidden="1" customWidth="1"/>
    <col min="19" max="19" width="9.125" style="21" hidden="1" customWidth="1"/>
    <col min="20" max="16384" width="11.375" style="1"/>
  </cols>
  <sheetData>
    <row r="1" spans="2:19" ht="18.75" customHeight="1">
      <c r="Q1" s="20" t="s">
        <v>26</v>
      </c>
      <c r="R1" s="7" t="s">
        <v>25</v>
      </c>
      <c r="S1" s="21" t="s">
        <v>27</v>
      </c>
    </row>
    <row r="2" spans="2:19" ht="69" customHeight="1">
      <c r="E2" s="124" t="s">
        <v>1</v>
      </c>
      <c r="F2" s="125"/>
      <c r="G2" s="125"/>
      <c r="H2" s="125"/>
      <c r="I2" s="125"/>
      <c r="J2" s="125"/>
      <c r="K2" s="125"/>
      <c r="L2" s="125"/>
      <c r="M2" s="125"/>
      <c r="N2" s="125"/>
      <c r="O2" s="126"/>
    </row>
    <row r="3" spans="2:19" ht="21" customHeight="1">
      <c r="E3" s="22"/>
      <c r="F3" s="22"/>
      <c r="G3" s="22"/>
      <c r="H3" s="22"/>
      <c r="I3" s="22"/>
      <c r="J3" s="22"/>
      <c r="K3" s="22"/>
      <c r="L3" s="22"/>
      <c r="M3" s="22"/>
      <c r="N3" s="22"/>
      <c r="O3" s="22"/>
    </row>
    <row r="4" spans="2:19" ht="54">
      <c r="B4" s="127" t="s">
        <v>23</v>
      </c>
      <c r="C4" s="128"/>
      <c r="D4" s="128"/>
      <c r="E4" s="128"/>
      <c r="F4" s="128"/>
      <c r="G4" s="128"/>
      <c r="H4" s="128"/>
      <c r="I4" s="128"/>
      <c r="J4" s="128"/>
      <c r="K4" s="128"/>
      <c r="L4" s="128"/>
      <c r="M4" s="128"/>
      <c r="N4" s="128"/>
      <c r="O4" s="129"/>
      <c r="Q4" s="23" t="s">
        <v>22</v>
      </c>
    </row>
    <row r="5" spans="2:19" ht="7.5" customHeight="1">
      <c r="B5" s="24"/>
      <c r="C5" s="25"/>
      <c r="D5" s="26"/>
      <c r="E5" s="27"/>
      <c r="F5" s="27"/>
      <c r="G5" s="27"/>
      <c r="H5" s="27"/>
      <c r="I5" s="27"/>
      <c r="J5" s="27"/>
      <c r="K5" s="27"/>
      <c r="L5" s="27"/>
      <c r="M5" s="27"/>
      <c r="N5" s="27"/>
      <c r="O5" s="28"/>
    </row>
    <row r="6" spans="2:19" ht="36">
      <c r="B6" s="130" t="s">
        <v>70</v>
      </c>
      <c r="C6" s="130"/>
      <c r="D6" s="130"/>
      <c r="E6" s="130"/>
      <c r="F6" s="130"/>
      <c r="G6" s="130"/>
      <c r="H6" s="130"/>
      <c r="I6" s="130"/>
      <c r="J6" s="130"/>
      <c r="K6" s="130"/>
      <c r="L6" s="130"/>
      <c r="M6" s="130"/>
      <c r="N6" s="130"/>
      <c r="O6" s="130"/>
      <c r="Q6" s="23" t="s">
        <v>21</v>
      </c>
    </row>
    <row r="8" spans="2:19" ht="7.5" customHeight="1">
      <c r="B8" s="29"/>
      <c r="C8" s="30"/>
      <c r="D8" s="31"/>
      <c r="E8" s="32"/>
      <c r="F8" s="32"/>
      <c r="G8" s="32"/>
      <c r="H8" s="32"/>
      <c r="I8" s="32"/>
      <c r="J8" s="32"/>
      <c r="K8" s="32"/>
      <c r="L8" s="32"/>
      <c r="M8" s="32"/>
      <c r="N8" s="32"/>
      <c r="O8" s="33"/>
    </row>
    <row r="9" spans="2:19" ht="36">
      <c r="B9" s="21"/>
      <c r="C9" s="131" t="s">
        <v>121</v>
      </c>
      <c r="D9" s="131"/>
      <c r="E9" s="131"/>
      <c r="F9" s="131"/>
      <c r="G9" s="131"/>
      <c r="H9" s="131"/>
      <c r="I9" s="131"/>
      <c r="J9" s="131"/>
      <c r="K9" s="131"/>
      <c r="L9" s="131"/>
      <c r="M9" s="131"/>
      <c r="N9" s="131"/>
      <c r="O9" s="34"/>
      <c r="Q9" s="23" t="s">
        <v>21</v>
      </c>
    </row>
    <row r="10" spans="2:19" ht="7.5" customHeight="1">
      <c r="B10" s="21"/>
      <c r="D10" s="35"/>
      <c r="E10" s="36"/>
      <c r="F10" s="36"/>
      <c r="G10" s="36"/>
      <c r="H10" s="36"/>
      <c r="I10" s="36"/>
      <c r="J10" s="36"/>
      <c r="K10" s="36"/>
      <c r="L10" s="36"/>
      <c r="M10" s="36"/>
      <c r="N10" s="36"/>
      <c r="O10" s="37"/>
    </row>
    <row r="11" spans="2:19" ht="18" customHeight="1">
      <c r="B11" s="21"/>
      <c r="C11" s="38"/>
      <c r="D11" s="39" t="s">
        <v>75</v>
      </c>
      <c r="E11" s="110" t="s">
        <v>73</v>
      </c>
      <c r="F11" s="110"/>
      <c r="G11" s="110"/>
      <c r="H11" s="110"/>
      <c r="I11" s="110"/>
      <c r="J11" s="110"/>
      <c r="K11" s="110"/>
      <c r="L11" s="110"/>
      <c r="M11" s="110"/>
      <c r="N11" s="110"/>
      <c r="O11" s="34"/>
    </row>
    <row r="12" spans="2:19" ht="7.5" customHeight="1">
      <c r="B12" s="21"/>
      <c r="D12" s="35"/>
      <c r="E12" s="36"/>
      <c r="F12" s="36"/>
      <c r="G12" s="36"/>
      <c r="H12" s="36"/>
      <c r="I12" s="36"/>
      <c r="J12" s="36"/>
      <c r="K12" s="36"/>
      <c r="L12" s="36"/>
      <c r="M12" s="36"/>
      <c r="N12" s="36"/>
      <c r="O12" s="37"/>
    </row>
    <row r="13" spans="2:19" ht="18" customHeight="1">
      <c r="B13" s="21"/>
      <c r="C13" s="40"/>
      <c r="D13" s="39" t="s">
        <v>76</v>
      </c>
      <c r="E13" s="110" t="s">
        <v>78</v>
      </c>
      <c r="F13" s="110"/>
      <c r="G13" s="110"/>
      <c r="H13" s="110"/>
      <c r="I13" s="110"/>
      <c r="J13" s="110"/>
      <c r="K13" s="110"/>
      <c r="L13" s="110"/>
      <c r="M13" s="110"/>
      <c r="N13" s="110"/>
      <c r="O13" s="34"/>
    </row>
    <row r="14" spans="2:19" ht="7.5" customHeight="1">
      <c r="B14" s="21"/>
      <c r="D14" s="35"/>
      <c r="E14" s="36"/>
      <c r="F14" s="36"/>
      <c r="G14" s="36"/>
      <c r="H14" s="36"/>
      <c r="I14" s="36"/>
      <c r="J14" s="36"/>
      <c r="K14" s="36"/>
      <c r="L14" s="36"/>
      <c r="M14" s="36"/>
      <c r="N14" s="36"/>
      <c r="O14" s="37"/>
    </row>
    <row r="15" spans="2:19" ht="18" customHeight="1">
      <c r="B15" s="21"/>
      <c r="C15" s="41"/>
      <c r="D15" s="39" t="s">
        <v>77</v>
      </c>
      <c r="E15" s="110" t="s">
        <v>71</v>
      </c>
      <c r="F15" s="110"/>
      <c r="G15" s="110"/>
      <c r="H15" s="110"/>
      <c r="I15" s="110"/>
      <c r="J15" s="110"/>
      <c r="K15" s="110"/>
      <c r="L15" s="110"/>
      <c r="M15" s="110"/>
      <c r="N15" s="110"/>
      <c r="O15" s="34"/>
    </row>
    <row r="16" spans="2:19" ht="7.5" customHeight="1">
      <c r="B16" s="21"/>
      <c r="D16" s="35"/>
      <c r="E16" s="36"/>
      <c r="F16" s="36"/>
      <c r="G16" s="36"/>
      <c r="H16" s="36"/>
      <c r="I16" s="36"/>
      <c r="J16" s="36"/>
      <c r="K16" s="36"/>
      <c r="L16" s="36"/>
      <c r="M16" s="36"/>
      <c r="N16" s="36"/>
      <c r="O16" s="37"/>
    </row>
    <row r="17" spans="2:18" ht="18" customHeight="1">
      <c r="B17" s="21"/>
      <c r="C17" s="42"/>
      <c r="D17" s="39" t="s">
        <v>74</v>
      </c>
      <c r="E17" s="110" t="s">
        <v>79</v>
      </c>
      <c r="F17" s="110"/>
      <c r="G17" s="110"/>
      <c r="H17" s="110"/>
      <c r="I17" s="110"/>
      <c r="J17" s="110"/>
      <c r="K17" s="110"/>
      <c r="L17" s="110"/>
      <c r="M17" s="110"/>
      <c r="N17" s="110"/>
      <c r="O17" s="34"/>
    </row>
    <row r="18" spans="2:18" ht="7.15" customHeight="1">
      <c r="B18" s="21"/>
      <c r="D18" s="35"/>
      <c r="E18" s="36"/>
      <c r="F18" s="36"/>
      <c r="G18" s="36"/>
      <c r="H18" s="36"/>
      <c r="I18" s="36"/>
      <c r="J18" s="36"/>
      <c r="K18" s="36"/>
      <c r="L18" s="36"/>
      <c r="M18" s="36"/>
      <c r="N18" s="36"/>
      <c r="O18" s="37"/>
    </row>
    <row r="19" spans="2:18" ht="18" customHeight="1">
      <c r="B19" s="21"/>
      <c r="C19" s="119" t="s">
        <v>80</v>
      </c>
      <c r="D19" s="119"/>
      <c r="E19" s="119"/>
      <c r="F19" s="119"/>
      <c r="G19" s="119"/>
      <c r="H19" s="119"/>
      <c r="I19" s="119"/>
      <c r="J19" s="119"/>
      <c r="K19" s="119"/>
      <c r="L19" s="119"/>
      <c r="M19" s="119"/>
      <c r="N19" s="119"/>
      <c r="O19" s="34"/>
      <c r="Q19" s="23"/>
    </row>
    <row r="20" spans="2:18" ht="6.6" customHeight="1">
      <c r="B20" s="21"/>
      <c r="D20" s="35"/>
      <c r="E20" s="36"/>
      <c r="F20" s="36"/>
      <c r="G20" s="36"/>
      <c r="H20" s="36"/>
      <c r="I20" s="36"/>
      <c r="J20" s="36"/>
      <c r="K20" s="36"/>
      <c r="L20" s="36"/>
      <c r="M20" s="36"/>
      <c r="N20" s="36"/>
      <c r="O20" s="37"/>
    </row>
    <row r="21" spans="2:18" ht="33.6" customHeight="1">
      <c r="B21" s="21"/>
      <c r="C21" s="119" t="s">
        <v>81</v>
      </c>
      <c r="D21" s="119"/>
      <c r="E21" s="119"/>
      <c r="F21" s="119"/>
      <c r="G21" s="119"/>
      <c r="H21" s="119"/>
      <c r="I21" s="119"/>
      <c r="J21" s="119"/>
      <c r="K21" s="119"/>
      <c r="L21" s="119"/>
      <c r="M21" s="119"/>
      <c r="N21" s="119"/>
      <c r="O21" s="34"/>
      <c r="Q21" s="23" t="s">
        <v>21</v>
      </c>
    </row>
    <row r="22" spans="2:18" ht="18" customHeight="1">
      <c r="B22" s="21"/>
      <c r="C22" s="118" t="s">
        <v>52</v>
      </c>
      <c r="D22" s="118"/>
      <c r="E22" s="118"/>
      <c r="F22" s="118"/>
      <c r="G22" s="118"/>
      <c r="H22" s="118"/>
      <c r="I22" s="118"/>
      <c r="J22" s="118"/>
      <c r="K22" s="118"/>
      <c r="L22" s="118"/>
      <c r="M22" s="118"/>
      <c r="N22" s="118"/>
      <c r="O22" s="34"/>
    </row>
    <row r="23" spans="2:18" ht="7.15" customHeight="1">
      <c r="B23" s="21"/>
      <c r="D23" s="35"/>
      <c r="E23" s="36"/>
      <c r="F23" s="36"/>
      <c r="G23" s="36"/>
      <c r="H23" s="36"/>
      <c r="I23" s="36"/>
      <c r="J23" s="36"/>
      <c r="K23" s="36"/>
      <c r="L23" s="36"/>
      <c r="M23" s="36"/>
      <c r="N23" s="36"/>
      <c r="O23" s="37"/>
    </row>
    <row r="24" spans="2:18" ht="18">
      <c r="B24" s="21"/>
      <c r="C24" s="119" t="s">
        <v>82</v>
      </c>
      <c r="D24" s="119"/>
      <c r="E24" s="119"/>
      <c r="F24" s="119"/>
      <c r="G24" s="119"/>
      <c r="H24" s="119"/>
      <c r="I24" s="119"/>
      <c r="J24" s="119"/>
      <c r="K24" s="119"/>
      <c r="L24" s="119"/>
      <c r="M24" s="119"/>
      <c r="N24" s="119"/>
      <c r="O24" s="34"/>
      <c r="Q24" s="23"/>
    </row>
    <row r="25" spans="2:18" ht="18" customHeight="1">
      <c r="B25" s="21"/>
      <c r="C25" s="118" t="s">
        <v>53</v>
      </c>
      <c r="D25" s="118"/>
      <c r="E25" s="118"/>
      <c r="F25" s="118"/>
      <c r="G25" s="118"/>
      <c r="H25" s="118"/>
      <c r="I25" s="118"/>
      <c r="J25" s="118"/>
      <c r="K25" s="118"/>
      <c r="L25" s="118"/>
      <c r="M25" s="118"/>
      <c r="N25" s="118"/>
      <c r="O25" s="34"/>
    </row>
    <row r="26" spans="2:18" ht="7.5" customHeight="1">
      <c r="B26" s="24"/>
      <c r="C26" s="25"/>
      <c r="D26" s="26"/>
      <c r="E26" s="27"/>
      <c r="F26" s="27"/>
      <c r="G26" s="27"/>
      <c r="H26" s="27"/>
      <c r="I26" s="27"/>
      <c r="J26" s="27"/>
      <c r="K26" s="27"/>
      <c r="L26" s="27"/>
      <c r="M26" s="27"/>
      <c r="N26" s="27"/>
      <c r="O26" s="28"/>
    </row>
    <row r="28" spans="2:18" ht="21" customHeight="1">
      <c r="B28" s="139" t="s">
        <v>0</v>
      </c>
      <c r="C28" s="139"/>
      <c r="D28" s="139"/>
      <c r="E28" s="139"/>
      <c r="F28" s="139"/>
      <c r="G28" s="139"/>
      <c r="H28" s="139"/>
      <c r="I28" s="139"/>
      <c r="J28" s="139"/>
      <c r="K28" s="139"/>
      <c r="L28" s="139"/>
      <c r="M28" s="139"/>
      <c r="N28" s="139"/>
      <c r="O28" s="139"/>
    </row>
    <row r="29" spans="2:18" ht="21" customHeight="1">
      <c r="B29" s="140" t="s">
        <v>4</v>
      </c>
      <c r="C29" s="140"/>
      <c r="D29" s="140"/>
      <c r="E29" s="140"/>
      <c r="F29" s="140"/>
      <c r="G29" s="140"/>
      <c r="H29" s="140"/>
      <c r="I29" s="140"/>
      <c r="J29" s="140"/>
      <c r="K29" s="140"/>
      <c r="L29" s="140"/>
      <c r="M29" s="140"/>
      <c r="N29" s="140"/>
      <c r="O29" s="140"/>
    </row>
    <row r="30" spans="2:18" ht="25.5" customHeight="1">
      <c r="B30" s="81" t="s">
        <v>48</v>
      </c>
      <c r="C30" s="81"/>
      <c r="D30" s="81"/>
      <c r="E30" s="81"/>
      <c r="F30" s="81"/>
      <c r="G30" s="81"/>
      <c r="H30" s="81"/>
      <c r="I30" s="81"/>
      <c r="J30" s="81"/>
      <c r="K30" s="81"/>
      <c r="L30" s="81"/>
      <c r="M30" s="81"/>
      <c r="N30" s="81"/>
      <c r="O30" s="81"/>
    </row>
    <row r="31" spans="2:18" ht="7.5" customHeight="1">
      <c r="B31" s="29"/>
      <c r="C31" s="30"/>
      <c r="D31" s="31"/>
      <c r="E31" s="32"/>
      <c r="F31" s="32"/>
      <c r="G31" s="32"/>
      <c r="H31" s="32"/>
      <c r="I31" s="32"/>
      <c r="J31" s="32"/>
      <c r="K31" s="32"/>
      <c r="L31" s="32"/>
      <c r="M31" s="32"/>
      <c r="N31" s="32"/>
      <c r="O31" s="33"/>
    </row>
    <row r="32" spans="2:18" ht="24">
      <c r="B32" s="21"/>
      <c r="C32" s="43"/>
      <c r="D32" s="44" t="s">
        <v>49</v>
      </c>
      <c r="E32" s="120"/>
      <c r="F32" s="121"/>
      <c r="G32" s="121"/>
      <c r="H32" s="121"/>
      <c r="I32" s="121"/>
      <c r="J32" s="121"/>
      <c r="K32" s="121"/>
      <c r="L32" s="121"/>
      <c r="M32" s="121"/>
      <c r="N32" s="122"/>
      <c r="O32" s="37"/>
      <c r="R32" s="7" t="s">
        <v>25</v>
      </c>
    </row>
    <row r="33" spans="2:19" ht="7.5" customHeight="1">
      <c r="B33" s="21"/>
      <c r="C33" s="43"/>
      <c r="D33" s="43"/>
      <c r="E33" s="36"/>
      <c r="F33" s="36"/>
      <c r="G33" s="36"/>
      <c r="H33" s="36"/>
      <c r="I33" s="36"/>
      <c r="J33" s="36"/>
      <c r="K33" s="36"/>
      <c r="L33" s="36"/>
      <c r="M33" s="36"/>
      <c r="N33" s="36"/>
      <c r="O33" s="37"/>
    </row>
    <row r="34" spans="2:19" ht="24" customHeight="1">
      <c r="B34" s="21"/>
      <c r="C34" s="43"/>
      <c r="D34" s="44" t="s">
        <v>50</v>
      </c>
      <c r="E34" s="120"/>
      <c r="F34" s="121"/>
      <c r="G34" s="121"/>
      <c r="H34" s="121"/>
      <c r="I34" s="121"/>
      <c r="J34" s="121"/>
      <c r="K34" s="121"/>
      <c r="L34" s="121"/>
      <c r="M34" s="121"/>
      <c r="N34" s="122"/>
      <c r="O34" s="37"/>
      <c r="R34" s="7" t="s">
        <v>25</v>
      </c>
    </row>
    <row r="35" spans="2:19" ht="7.5" customHeight="1">
      <c r="B35" s="21"/>
      <c r="C35" s="43"/>
      <c r="D35" s="43"/>
      <c r="E35" s="43"/>
      <c r="F35" s="43"/>
      <c r="G35" s="43"/>
      <c r="H35" s="43"/>
      <c r="I35" s="43"/>
      <c r="J35" s="43"/>
      <c r="K35" s="43"/>
      <c r="L35" s="43"/>
      <c r="M35" s="43"/>
      <c r="N35" s="43"/>
      <c r="O35" s="37"/>
    </row>
    <row r="36" spans="2:19" ht="24" customHeight="1">
      <c r="B36" s="21"/>
      <c r="C36" s="43"/>
      <c r="D36" s="44" t="s">
        <v>51</v>
      </c>
      <c r="E36" s="120"/>
      <c r="F36" s="121"/>
      <c r="G36" s="121"/>
      <c r="H36" s="121"/>
      <c r="I36" s="121"/>
      <c r="J36" s="121"/>
      <c r="K36" s="121"/>
      <c r="L36" s="121"/>
      <c r="M36" s="121"/>
      <c r="N36" s="122"/>
      <c r="O36" s="37"/>
      <c r="R36" s="7" t="s">
        <v>25</v>
      </c>
    </row>
    <row r="37" spans="2:19" ht="7.5" customHeight="1">
      <c r="B37" s="24"/>
      <c r="C37" s="25"/>
      <c r="D37" s="26"/>
      <c r="E37" s="27"/>
      <c r="F37" s="27"/>
      <c r="G37" s="27"/>
      <c r="H37" s="27"/>
      <c r="I37" s="27"/>
      <c r="J37" s="27"/>
      <c r="K37" s="27"/>
      <c r="L37" s="27"/>
      <c r="M37" s="27"/>
      <c r="N37" s="27"/>
      <c r="O37" s="28"/>
    </row>
    <row r="38" spans="2:19" ht="7.5" customHeight="1">
      <c r="C38" s="45"/>
      <c r="D38" s="45"/>
      <c r="Q38" s="44"/>
      <c r="R38" s="1"/>
      <c r="S38" s="1"/>
    </row>
    <row r="39" spans="2:19" ht="25.5" customHeight="1">
      <c r="B39" s="81" t="s">
        <v>2</v>
      </c>
      <c r="C39" s="81"/>
      <c r="D39" s="81"/>
      <c r="E39" s="81"/>
      <c r="F39" s="81"/>
      <c r="G39" s="81"/>
      <c r="H39" s="81"/>
      <c r="I39" s="81"/>
      <c r="J39" s="81"/>
      <c r="K39" s="81"/>
      <c r="L39" s="81"/>
      <c r="M39" s="81"/>
      <c r="N39" s="81"/>
      <c r="O39" s="81"/>
    </row>
    <row r="40" spans="2:19" ht="7.5" customHeight="1">
      <c r="B40" s="29"/>
      <c r="C40" s="30"/>
      <c r="D40" s="31"/>
      <c r="E40" s="32"/>
      <c r="F40" s="32"/>
      <c r="G40" s="32"/>
      <c r="H40" s="32"/>
      <c r="I40" s="32"/>
      <c r="J40" s="32"/>
      <c r="K40" s="32"/>
      <c r="L40" s="32"/>
      <c r="M40" s="32"/>
      <c r="N40" s="32"/>
      <c r="O40" s="33"/>
    </row>
    <row r="41" spans="2:19" ht="24">
      <c r="B41" s="21"/>
      <c r="C41" s="66"/>
      <c r="D41" s="46" t="s">
        <v>3</v>
      </c>
      <c r="E41" s="43"/>
      <c r="F41" s="43"/>
      <c r="G41" s="43"/>
      <c r="H41" s="43"/>
      <c r="I41" s="43"/>
      <c r="J41" s="43"/>
      <c r="K41" s="43"/>
      <c r="L41" s="43"/>
      <c r="M41" s="43"/>
      <c r="N41" s="43"/>
      <c r="O41" s="37"/>
      <c r="R41" s="7" t="s">
        <v>25</v>
      </c>
    </row>
    <row r="42" spans="2:19" ht="7.5" customHeight="1">
      <c r="B42" s="21"/>
      <c r="C42" s="43"/>
      <c r="D42" s="46"/>
      <c r="E42" s="36"/>
      <c r="F42" s="36"/>
      <c r="G42" s="36"/>
      <c r="H42" s="36"/>
      <c r="I42" s="36"/>
      <c r="J42" s="36"/>
      <c r="K42" s="36"/>
      <c r="L42" s="36"/>
      <c r="M42" s="36"/>
      <c r="N42" s="36"/>
      <c r="O42" s="37"/>
    </row>
    <row r="43" spans="2:19" ht="24" customHeight="1">
      <c r="B43" s="21"/>
      <c r="C43" s="66"/>
      <c r="D43" s="135" t="s">
        <v>56</v>
      </c>
      <c r="E43" s="135"/>
      <c r="F43" s="135"/>
      <c r="G43" s="135"/>
      <c r="H43" s="135"/>
      <c r="I43" s="135"/>
      <c r="J43" s="135"/>
      <c r="K43" s="135"/>
      <c r="L43" s="135"/>
      <c r="M43" s="135"/>
      <c r="N43" s="135"/>
      <c r="O43" s="37"/>
      <c r="R43" s="7" t="s">
        <v>25</v>
      </c>
    </row>
    <row r="44" spans="2:19" ht="36">
      <c r="B44" s="21"/>
      <c r="C44" s="43"/>
      <c r="D44" s="136" t="s">
        <v>54</v>
      </c>
      <c r="E44" s="137"/>
      <c r="F44" s="137"/>
      <c r="G44" s="137"/>
      <c r="H44" s="137"/>
      <c r="I44" s="137"/>
      <c r="J44" s="137"/>
      <c r="K44" s="137"/>
      <c r="L44" s="137"/>
      <c r="M44" s="137"/>
      <c r="N44" s="137"/>
      <c r="O44" s="37"/>
      <c r="Q44" s="23" t="s">
        <v>21</v>
      </c>
    </row>
    <row r="45" spans="2:19" ht="7.5" customHeight="1">
      <c r="B45" s="21"/>
      <c r="C45" s="43"/>
      <c r="D45" s="46"/>
      <c r="E45" s="36"/>
      <c r="F45" s="36"/>
      <c r="G45" s="36"/>
      <c r="H45" s="36"/>
      <c r="I45" s="36"/>
      <c r="J45" s="36"/>
      <c r="K45" s="36"/>
      <c r="L45" s="36"/>
      <c r="M45" s="36"/>
      <c r="N45" s="36"/>
      <c r="O45" s="37"/>
    </row>
    <row r="46" spans="2:19" ht="24">
      <c r="B46" s="21"/>
      <c r="C46" s="66"/>
      <c r="D46" s="135" t="s">
        <v>122</v>
      </c>
      <c r="E46" s="135"/>
      <c r="F46" s="135"/>
      <c r="G46" s="135"/>
      <c r="H46" s="135"/>
      <c r="I46" s="135"/>
      <c r="J46" s="135"/>
      <c r="K46" s="135"/>
      <c r="L46" s="135"/>
      <c r="M46" s="135"/>
      <c r="N46" s="135"/>
      <c r="O46" s="37"/>
      <c r="R46" s="7" t="s">
        <v>25</v>
      </c>
    </row>
    <row r="47" spans="2:19" ht="24">
      <c r="B47" s="21"/>
      <c r="C47" s="43"/>
      <c r="D47" s="137" t="s">
        <v>13</v>
      </c>
      <c r="E47" s="137"/>
      <c r="F47" s="137"/>
      <c r="G47" s="137"/>
      <c r="H47" s="137"/>
      <c r="I47" s="137"/>
      <c r="J47" s="137"/>
      <c r="K47" s="137"/>
      <c r="L47" s="137"/>
      <c r="M47" s="137"/>
      <c r="N47" s="137"/>
      <c r="O47" s="37"/>
    </row>
    <row r="48" spans="2:19" ht="7.5" customHeight="1">
      <c r="B48" s="24"/>
      <c r="C48" s="25"/>
      <c r="D48" s="26"/>
      <c r="E48" s="27"/>
      <c r="F48" s="27"/>
      <c r="G48" s="27"/>
      <c r="H48" s="27"/>
      <c r="I48" s="27"/>
      <c r="J48" s="27"/>
      <c r="K48" s="27"/>
      <c r="L48" s="27"/>
      <c r="M48" s="27"/>
      <c r="N48" s="27"/>
      <c r="O48" s="28"/>
    </row>
    <row r="49" spans="2:19" ht="27" customHeight="1">
      <c r="B49" s="47"/>
      <c r="C49" s="138" t="str">
        <f>IF(COUNTIF(C41:C43,"x")&lt;&gt;2,"⚠ Assurez-vous d'avoir rassembler l'ensemble des pièces nécessaires à l'instruction de votre projet.","Joignez le présent formulaire complété et le plan masse à votre demande.")</f>
        <v>⚠ Assurez-vous d'avoir rassembler l'ensemble des pièces nécessaires à l'instruction de votre projet.</v>
      </c>
      <c r="D49" s="138"/>
      <c r="E49" s="138"/>
      <c r="F49" s="138"/>
      <c r="G49" s="138"/>
      <c r="H49" s="138"/>
      <c r="I49" s="138"/>
      <c r="J49" s="138"/>
      <c r="K49" s="138"/>
      <c r="L49" s="138"/>
      <c r="M49" s="138"/>
      <c r="N49" s="138"/>
      <c r="O49" s="48"/>
      <c r="S49" s="21" t="s">
        <v>45</v>
      </c>
    </row>
    <row r="50" spans="2:19" ht="27" customHeight="1">
      <c r="B50" s="49"/>
      <c r="C50" s="134" t="str">
        <f>IF(COUNTIF(C41:C46,"x")&lt;&gt;3,"⚠ Si votre projet a génère une nouvelle surface d'apport supérieure à 300 m², la réalisation d'un essai d'infiltration est obligatoire.","Joignez le plan de localisation et de rapport relatif aux essais d'infiltration réalisés.")</f>
        <v>⚠ Si votre projet a génère une nouvelle surface d'apport supérieure à 300 m², la réalisation d'un essai d'infiltration est obligatoire.</v>
      </c>
      <c r="D50" s="134"/>
      <c r="E50" s="134"/>
      <c r="F50" s="134"/>
      <c r="G50" s="134"/>
      <c r="H50" s="134"/>
      <c r="I50" s="134"/>
      <c r="J50" s="134"/>
      <c r="K50" s="134"/>
      <c r="L50" s="134"/>
      <c r="M50" s="134"/>
      <c r="N50" s="134"/>
      <c r="O50" s="50"/>
      <c r="S50" s="21" t="s">
        <v>45</v>
      </c>
    </row>
    <row r="51" spans="2:19" ht="7.5" customHeight="1">
      <c r="C51" s="45"/>
      <c r="D51" s="45"/>
      <c r="Q51" s="44"/>
      <c r="R51" s="1"/>
      <c r="S51" s="1"/>
    </row>
    <row r="52" spans="2:19" ht="25.5" customHeight="1">
      <c r="B52" s="81" t="s">
        <v>44</v>
      </c>
      <c r="C52" s="81"/>
      <c r="D52" s="81"/>
      <c r="E52" s="81"/>
      <c r="F52" s="81"/>
      <c r="G52" s="81"/>
      <c r="H52" s="81"/>
      <c r="I52" s="81"/>
      <c r="J52" s="81"/>
      <c r="K52" s="81"/>
      <c r="L52" s="81"/>
      <c r="M52" s="81"/>
      <c r="N52" s="81"/>
      <c r="O52" s="81"/>
    </row>
    <row r="53" spans="2:19" ht="7.5" customHeight="1">
      <c r="B53" s="21"/>
      <c r="C53" s="51"/>
      <c r="D53" s="51"/>
      <c r="E53" s="52"/>
      <c r="F53" s="52"/>
      <c r="G53" s="52"/>
      <c r="H53" s="52"/>
      <c r="I53" s="52"/>
      <c r="J53" s="52"/>
      <c r="K53" s="52"/>
      <c r="L53" s="52"/>
      <c r="M53" s="52"/>
      <c r="N53" s="52"/>
      <c r="O53" s="53"/>
    </row>
    <row r="54" spans="2:19" ht="18" customHeight="1">
      <c r="B54" s="2"/>
      <c r="C54" s="95" t="s">
        <v>83</v>
      </c>
      <c r="D54" s="95"/>
      <c r="E54" s="67"/>
      <c r="F54" s="132" t="str">
        <f>IF(AND(E54="oui",H54="")," ⚠ Numérotez chaque formulaire : ","Formulaire n° ")</f>
        <v xml:space="preserve">Formulaire n° </v>
      </c>
      <c r="G54" s="133"/>
      <c r="H54" s="68"/>
      <c r="I54" s="3"/>
      <c r="J54" s="3"/>
      <c r="K54" s="3"/>
      <c r="L54" s="3"/>
      <c r="M54" s="4"/>
      <c r="N54" s="4"/>
      <c r="O54" s="5"/>
      <c r="Q54" s="6"/>
      <c r="S54" s="7" t="s">
        <v>84</v>
      </c>
    </row>
    <row r="55" spans="2:19" ht="7.5" customHeight="1">
      <c r="B55" s="21"/>
      <c r="C55" s="45"/>
      <c r="D55" s="45"/>
      <c r="O55" s="53"/>
    </row>
    <row r="56" spans="2:19" ht="24.75" customHeight="1">
      <c r="B56" s="21"/>
      <c r="C56" s="102" t="s">
        <v>43</v>
      </c>
      <c r="D56" s="102"/>
      <c r="E56" s="102"/>
      <c r="F56" s="102"/>
      <c r="G56" s="102"/>
      <c r="H56" s="102"/>
      <c r="I56" s="102"/>
      <c r="J56" s="102"/>
      <c r="K56" s="102"/>
      <c r="L56" s="102"/>
      <c r="M56" s="102"/>
      <c r="N56" s="102"/>
      <c r="O56" s="53"/>
    </row>
    <row r="57" spans="2:19" ht="18">
      <c r="B57" s="21"/>
      <c r="C57" s="82" t="s">
        <v>96</v>
      </c>
      <c r="D57" s="82"/>
      <c r="E57" s="82"/>
      <c r="F57" s="82"/>
      <c r="G57" s="82"/>
      <c r="H57" s="82"/>
      <c r="I57" s="82"/>
      <c r="J57" s="82"/>
      <c r="K57" s="82"/>
      <c r="L57" s="82"/>
      <c r="M57" s="82"/>
      <c r="N57" s="82"/>
      <c r="O57" s="53"/>
      <c r="Q57" s="23"/>
    </row>
    <row r="58" spans="2:19" ht="7.5" customHeight="1">
      <c r="B58" s="21"/>
      <c r="C58" s="45"/>
      <c r="D58" s="45"/>
      <c r="O58" s="53"/>
    </row>
    <row r="59" spans="2:19" ht="21" customHeight="1">
      <c r="B59" s="21"/>
      <c r="C59" s="78" t="s">
        <v>37</v>
      </c>
      <c r="D59" s="78"/>
      <c r="E59" s="18">
        <f>IF($H$54="",1,CONCATENATE($H$54,".1"))</f>
        <v>1</v>
      </c>
      <c r="F59" s="18">
        <f>IF($H$54="",2,CONCATENATE($H$54,".2"))</f>
        <v>2</v>
      </c>
      <c r="G59" s="18">
        <f>IF($H$54="",3,CONCATENATE($H$54,".3"))</f>
        <v>3</v>
      </c>
      <c r="H59" s="18">
        <f>IF($H$54="",4,CONCATENATE($H$54,".4"))</f>
        <v>4</v>
      </c>
      <c r="I59" s="18">
        <f>IF($H$54="",5,CONCATENATE($H$54,".5"))</f>
        <v>5</v>
      </c>
      <c r="J59" s="18">
        <f>IF($H$54="",6,CONCATENATE($H$54,".6"))</f>
        <v>6</v>
      </c>
      <c r="K59" s="18">
        <f>IF($H$54="",7,CONCATENATE($H$54,".7"))</f>
        <v>7</v>
      </c>
      <c r="L59" s="18">
        <f>IF($H$54="",8,CONCATENATE($H$54,".8"))</f>
        <v>8</v>
      </c>
      <c r="M59" s="18">
        <f>IF($H$54="",9,CONCATENATE($H$54,".9"))</f>
        <v>9</v>
      </c>
      <c r="N59" s="18">
        <f>IF($H$54="",10,CONCATENATE($H$54,".10"))</f>
        <v>10</v>
      </c>
      <c r="O59" s="53"/>
    </row>
    <row r="60" spans="2:19" ht="21" customHeight="1">
      <c r="B60" s="21"/>
      <c r="C60" s="98" t="s">
        <v>42</v>
      </c>
      <c r="D60" s="98"/>
      <c r="E60" s="67"/>
      <c r="F60" s="67"/>
      <c r="G60" s="67"/>
      <c r="H60" s="67"/>
      <c r="I60" s="67"/>
      <c r="J60" s="67"/>
      <c r="K60" s="67"/>
      <c r="L60" s="67"/>
      <c r="M60" s="67"/>
      <c r="N60" s="67"/>
      <c r="O60" s="53"/>
    </row>
    <row r="61" spans="2:19" ht="21" customHeight="1">
      <c r="B61" s="21"/>
      <c r="C61" s="98" t="s">
        <v>41</v>
      </c>
      <c r="D61" s="98"/>
      <c r="E61" s="67"/>
      <c r="F61" s="67"/>
      <c r="G61" s="67"/>
      <c r="H61" s="67"/>
      <c r="I61" s="67"/>
      <c r="J61" s="67"/>
      <c r="K61" s="67"/>
      <c r="L61" s="67"/>
      <c r="M61" s="67"/>
      <c r="N61" s="67"/>
      <c r="O61" s="53"/>
    </row>
    <row r="62" spans="2:19" ht="21" customHeight="1">
      <c r="B62" s="21"/>
      <c r="C62" s="98" t="s">
        <v>40</v>
      </c>
      <c r="D62" s="98"/>
      <c r="E62" s="14" t="str">
        <f t="shared" ref="E62:N62" si="0">IF(SUM(E$60:E$61)=0,"-",SUM(E$60:E$61))</f>
        <v>-</v>
      </c>
      <c r="F62" s="14" t="str">
        <f t="shared" si="0"/>
        <v>-</v>
      </c>
      <c r="G62" s="14" t="str">
        <f t="shared" si="0"/>
        <v>-</v>
      </c>
      <c r="H62" s="14" t="str">
        <f t="shared" si="0"/>
        <v>-</v>
      </c>
      <c r="I62" s="14" t="str">
        <f t="shared" si="0"/>
        <v>-</v>
      </c>
      <c r="J62" s="14" t="str">
        <f t="shared" si="0"/>
        <v>-</v>
      </c>
      <c r="K62" s="14" t="str">
        <f t="shared" si="0"/>
        <v>-</v>
      </c>
      <c r="L62" s="14" t="str">
        <f t="shared" si="0"/>
        <v>-</v>
      </c>
      <c r="M62" s="14" t="str">
        <f t="shared" si="0"/>
        <v>-</v>
      </c>
      <c r="N62" s="14" t="str">
        <f t="shared" si="0"/>
        <v>-</v>
      </c>
      <c r="O62" s="53"/>
      <c r="S62" s="21" t="s">
        <v>46</v>
      </c>
    </row>
    <row r="63" spans="2:19" ht="20.25" customHeight="1">
      <c r="B63" s="21"/>
      <c r="C63" s="98" t="s">
        <v>47</v>
      </c>
      <c r="D63" s="98"/>
      <c r="E63" s="69"/>
      <c r="F63" s="69"/>
      <c r="G63" s="69"/>
      <c r="H63" s="69"/>
      <c r="I63" s="69"/>
      <c r="J63" s="69"/>
      <c r="K63" s="69"/>
      <c r="L63" s="69"/>
      <c r="M63" s="69"/>
      <c r="N63" s="69"/>
      <c r="O63" s="53"/>
      <c r="R63" s="7" t="s">
        <v>25</v>
      </c>
    </row>
    <row r="64" spans="2:19" ht="20.25" customHeight="1">
      <c r="B64" s="21"/>
      <c r="C64" s="98" t="s">
        <v>39</v>
      </c>
      <c r="D64" s="98"/>
      <c r="E64" s="67"/>
      <c r="F64" s="67"/>
      <c r="G64" s="67"/>
      <c r="H64" s="67"/>
      <c r="I64" s="67"/>
      <c r="J64" s="67"/>
      <c r="K64" s="67"/>
      <c r="L64" s="67"/>
      <c r="M64" s="67"/>
      <c r="N64" s="67"/>
      <c r="O64" s="53"/>
      <c r="Q64" s="54"/>
    </row>
    <row r="65" spans="2:25" ht="20.25" customHeight="1">
      <c r="B65" s="21"/>
      <c r="C65" s="98" t="s">
        <v>38</v>
      </c>
      <c r="D65" s="98"/>
      <c r="E65" s="70"/>
      <c r="F65" s="70"/>
      <c r="G65" s="70"/>
      <c r="H65" s="70"/>
      <c r="I65" s="70"/>
      <c r="J65" s="70"/>
      <c r="K65" s="70"/>
      <c r="L65" s="70"/>
      <c r="M65" s="70"/>
      <c r="N65" s="70"/>
      <c r="O65" s="53"/>
      <c r="Q65" s="54"/>
      <c r="R65" s="7" t="s">
        <v>25</v>
      </c>
    </row>
    <row r="66" spans="2:25" ht="7.5" customHeight="1">
      <c r="B66" s="2"/>
      <c r="C66" s="15"/>
      <c r="D66" s="16"/>
      <c r="E66" s="3"/>
      <c r="F66" s="3"/>
      <c r="G66" s="3"/>
      <c r="H66" s="3"/>
      <c r="I66" s="3"/>
      <c r="J66" s="3"/>
      <c r="K66" s="3"/>
      <c r="L66" s="3"/>
      <c r="M66" s="3"/>
      <c r="N66" s="3"/>
      <c r="O66" s="5"/>
      <c r="Q66" s="13"/>
      <c r="S66" s="7"/>
    </row>
    <row r="67" spans="2:25" ht="21" customHeight="1">
      <c r="B67" s="2"/>
      <c r="C67" s="98" t="s">
        <v>97</v>
      </c>
      <c r="D67" s="98"/>
      <c r="E67" s="69"/>
      <c r="F67" s="3"/>
      <c r="G67" s="3"/>
      <c r="H67" s="3"/>
      <c r="I67" s="3"/>
      <c r="J67" s="3"/>
      <c r="K67" s="3"/>
      <c r="L67" s="3"/>
      <c r="M67" s="3"/>
      <c r="N67" s="3"/>
      <c r="O67" s="5"/>
      <c r="Q67" s="13"/>
      <c r="S67" s="7" t="s">
        <v>46</v>
      </c>
    </row>
    <row r="68" spans="2:25" ht="21" customHeight="1">
      <c r="B68" s="2"/>
      <c r="C68" s="98" t="s">
        <v>98</v>
      </c>
      <c r="D68" s="98"/>
      <c r="E68" s="14" t="str">
        <f>IF(SUM(E62:N62,E67)=0,"-",SUM(E62:N62,E67))</f>
        <v>-</v>
      </c>
      <c r="F68" s="3"/>
      <c r="G68" s="3"/>
      <c r="H68" s="3"/>
      <c r="I68" s="3"/>
      <c r="J68" s="3"/>
      <c r="K68" s="3"/>
      <c r="L68" s="3"/>
      <c r="M68" s="3"/>
      <c r="N68" s="3"/>
      <c r="O68" s="5"/>
      <c r="Q68" s="13"/>
      <c r="S68" s="7" t="s">
        <v>46</v>
      </c>
    </row>
    <row r="69" spans="2:25" ht="7.5" customHeight="1">
      <c r="B69" s="21"/>
      <c r="C69" s="45"/>
      <c r="D69" s="45"/>
      <c r="O69" s="53"/>
    </row>
    <row r="70" spans="2:25" ht="24.75" customHeight="1">
      <c r="B70" s="21"/>
      <c r="C70" s="102" t="s">
        <v>6</v>
      </c>
      <c r="D70" s="102"/>
      <c r="E70" s="102"/>
      <c r="F70" s="102"/>
      <c r="G70" s="102"/>
      <c r="H70" s="102"/>
      <c r="I70" s="102"/>
      <c r="J70" s="102"/>
      <c r="K70" s="102"/>
      <c r="L70" s="102"/>
      <c r="M70" s="102"/>
      <c r="N70" s="102"/>
      <c r="O70" s="53"/>
    </row>
    <row r="71" spans="2:25" ht="18">
      <c r="B71" s="21"/>
      <c r="C71" s="82" t="s">
        <v>101</v>
      </c>
      <c r="D71" s="82"/>
      <c r="E71" s="82"/>
      <c r="F71" s="82"/>
      <c r="G71" s="82"/>
      <c r="H71" s="82"/>
      <c r="I71" s="82"/>
      <c r="J71" s="82"/>
      <c r="K71" s="82"/>
      <c r="L71" s="82"/>
      <c r="M71" s="82"/>
      <c r="N71" s="82"/>
      <c r="O71" s="53"/>
      <c r="P71" s="55"/>
      <c r="Q71" s="23"/>
      <c r="T71" s="55"/>
      <c r="U71" s="55"/>
      <c r="V71" s="55"/>
      <c r="W71" s="55"/>
      <c r="X71" s="55"/>
      <c r="Y71" s="55"/>
    </row>
    <row r="72" spans="2:25" ht="7.5" customHeight="1">
      <c r="B72" s="2"/>
      <c r="C72" s="15"/>
      <c r="D72" s="16"/>
      <c r="E72" s="3"/>
      <c r="F72" s="3"/>
      <c r="G72" s="3"/>
      <c r="H72" s="3"/>
      <c r="I72" s="3"/>
      <c r="J72" s="3"/>
      <c r="K72" s="3"/>
      <c r="L72" s="3"/>
      <c r="M72" s="3"/>
      <c r="N72" s="3"/>
      <c r="O72" s="5"/>
      <c r="Q72" s="13"/>
      <c r="S72" s="7"/>
    </row>
    <row r="73" spans="2:25" ht="20.25" customHeight="1">
      <c r="B73" s="2"/>
      <c r="C73" s="98" t="s">
        <v>99</v>
      </c>
      <c r="D73" s="98"/>
      <c r="E73" s="67"/>
      <c r="F73" s="94"/>
      <c r="G73" s="95"/>
      <c r="H73" s="95"/>
      <c r="I73" s="95"/>
      <c r="J73" s="95"/>
      <c r="K73" s="95"/>
      <c r="L73" s="95"/>
      <c r="M73" s="95"/>
      <c r="N73" s="5"/>
      <c r="O73" s="5"/>
      <c r="Q73" s="17"/>
      <c r="S73" s="7" t="s">
        <v>84</v>
      </c>
    </row>
    <row r="74" spans="2:25" ht="7.5" customHeight="1">
      <c r="B74" s="2"/>
      <c r="C74" s="15"/>
      <c r="D74" s="16"/>
      <c r="E74" s="3"/>
      <c r="F74" s="3"/>
      <c r="G74" s="3"/>
      <c r="H74" s="3"/>
      <c r="I74" s="3"/>
      <c r="J74" s="3"/>
      <c r="K74" s="3"/>
      <c r="L74" s="3"/>
      <c r="M74" s="3"/>
      <c r="N74" s="5"/>
      <c r="O74" s="5"/>
      <c r="Q74" s="13"/>
      <c r="S74" s="7"/>
    </row>
    <row r="75" spans="2:25" ht="20.25" customHeight="1">
      <c r="B75" s="2"/>
      <c r="C75" s="2"/>
      <c r="D75" s="65" t="str">
        <f>IF(AND($E73="oui",E75=""),"⚠  Nombre d'essais d'infiltration réalisés : ","Nombre d'essais d'infiltration réalisés : ")</f>
        <v xml:space="preserve">Nombre d'essais d'infiltration réalisés : </v>
      </c>
      <c r="E75" s="69"/>
      <c r="F75" s="96" t="str">
        <f>IF(AND($E73="oui",H75=""),"⚠  Mode opératoire utilisé : ","Mode opératoire utilisé : ")</f>
        <v xml:space="preserve">Mode opératoire utilisé : </v>
      </c>
      <c r="G75" s="96"/>
      <c r="H75" s="71"/>
      <c r="I75" s="96" t="str">
        <f>IF(AND($E73="oui",K75=""),"⚠  Profondeur moyenne des essais réalisés : ","Profondeur moyenne des essais réalisés : ")</f>
        <v xml:space="preserve">Profondeur moyenne des essais réalisés : </v>
      </c>
      <c r="J75" s="96"/>
      <c r="K75" s="71"/>
      <c r="L75" s="96" t="str">
        <f>IF(AND($E73="oui",N75=""),"⚠  Durée des mesures effectuées :","Durée des mesures effectuées : ")</f>
        <v xml:space="preserve">Durée des mesures effectuées : </v>
      </c>
      <c r="M75" s="96"/>
      <c r="N75" s="71"/>
      <c r="O75" s="5"/>
      <c r="Q75" s="17"/>
      <c r="S75" s="7" t="s">
        <v>84</v>
      </c>
    </row>
    <row r="76" spans="2:25" ht="7.5" customHeight="1">
      <c r="B76" s="2"/>
      <c r="C76" s="15"/>
      <c r="D76" s="16"/>
      <c r="E76" s="3"/>
      <c r="F76" s="3"/>
      <c r="G76" s="3"/>
      <c r="H76" s="3"/>
      <c r="I76" s="3"/>
      <c r="J76" s="3"/>
      <c r="K76" s="3"/>
      <c r="L76" s="3"/>
      <c r="M76" s="3"/>
      <c r="N76" s="5"/>
      <c r="O76" s="5"/>
      <c r="Q76" s="13"/>
      <c r="S76" s="7"/>
    </row>
    <row r="77" spans="2:25" ht="36">
      <c r="B77" s="2"/>
      <c r="C77" s="97" t="s">
        <v>100</v>
      </c>
      <c r="D77" s="97"/>
      <c r="E77" s="77"/>
      <c r="F77" s="77"/>
      <c r="G77" s="77"/>
      <c r="H77" s="77"/>
      <c r="I77" s="77"/>
      <c r="J77" s="77"/>
      <c r="K77" s="77"/>
      <c r="L77" s="77"/>
      <c r="M77" s="77"/>
      <c r="N77" s="77"/>
      <c r="O77" s="5"/>
      <c r="Q77" s="6" t="s">
        <v>21</v>
      </c>
      <c r="S77" s="7" t="s">
        <v>84</v>
      </c>
    </row>
    <row r="78" spans="2:25" ht="7.5" customHeight="1">
      <c r="B78" s="2"/>
      <c r="C78" s="15"/>
      <c r="D78" s="16"/>
      <c r="E78" s="3"/>
      <c r="F78" s="3"/>
      <c r="G78" s="3"/>
      <c r="H78" s="3"/>
      <c r="I78" s="3"/>
      <c r="J78" s="3"/>
      <c r="K78" s="3"/>
      <c r="L78" s="3"/>
      <c r="M78" s="3"/>
      <c r="N78" s="5"/>
      <c r="O78" s="5"/>
      <c r="Q78" s="13"/>
      <c r="S78" s="7"/>
    </row>
    <row r="79" spans="2:25" ht="21" customHeight="1">
      <c r="B79" s="2"/>
      <c r="C79" s="78" t="s">
        <v>37</v>
      </c>
      <c r="D79" s="78"/>
      <c r="E79" s="18">
        <f t="shared" ref="E79:N79" si="1">E$59</f>
        <v>1</v>
      </c>
      <c r="F79" s="18">
        <f t="shared" si="1"/>
        <v>2</v>
      </c>
      <c r="G79" s="18">
        <f t="shared" si="1"/>
        <v>3</v>
      </c>
      <c r="H79" s="18">
        <f t="shared" si="1"/>
        <v>4</v>
      </c>
      <c r="I79" s="18">
        <f t="shared" si="1"/>
        <v>5</v>
      </c>
      <c r="J79" s="18">
        <f t="shared" si="1"/>
        <v>6</v>
      </c>
      <c r="K79" s="18">
        <f t="shared" si="1"/>
        <v>7</v>
      </c>
      <c r="L79" s="18">
        <f t="shared" si="1"/>
        <v>8</v>
      </c>
      <c r="M79" s="18">
        <f t="shared" si="1"/>
        <v>9</v>
      </c>
      <c r="N79" s="18">
        <f t="shared" si="1"/>
        <v>10</v>
      </c>
      <c r="O79" s="5"/>
      <c r="Q79" s="13"/>
      <c r="S79" s="7"/>
    </row>
    <row r="80" spans="2:25" ht="20.25" customHeight="1">
      <c r="B80" s="2"/>
      <c r="C80" s="98" t="s">
        <v>35</v>
      </c>
      <c r="D80" s="98"/>
      <c r="E80" s="68"/>
      <c r="F80" s="68"/>
      <c r="G80" s="68"/>
      <c r="H80" s="68"/>
      <c r="I80" s="68"/>
      <c r="J80" s="68"/>
      <c r="K80" s="68"/>
      <c r="L80" s="68"/>
      <c r="M80" s="68"/>
      <c r="N80" s="68"/>
      <c r="O80" s="5"/>
      <c r="Q80" s="17"/>
      <c r="S80" s="7"/>
    </row>
    <row r="81" spans="2:19" ht="7.5" customHeight="1">
      <c r="B81" s="21"/>
      <c r="C81" s="45"/>
      <c r="D81" s="45"/>
      <c r="O81" s="53"/>
    </row>
    <row r="82" spans="2:19" ht="24.75" customHeight="1">
      <c r="B82" s="21"/>
      <c r="C82" s="102" t="s">
        <v>66</v>
      </c>
      <c r="D82" s="102"/>
      <c r="E82" s="102"/>
      <c r="F82" s="102"/>
      <c r="G82" s="102"/>
      <c r="H82" s="102"/>
      <c r="I82" s="102"/>
      <c r="J82" s="102"/>
      <c r="K82" s="102"/>
      <c r="L82" s="102"/>
      <c r="M82" s="102"/>
      <c r="N82" s="102"/>
      <c r="O82" s="53"/>
    </row>
    <row r="83" spans="2:19" ht="18">
      <c r="B83" s="21"/>
      <c r="C83" s="82" t="s">
        <v>24</v>
      </c>
      <c r="D83" s="82"/>
      <c r="E83" s="82"/>
      <c r="F83" s="82"/>
      <c r="G83" s="82"/>
      <c r="H83" s="82"/>
      <c r="I83" s="82"/>
      <c r="J83" s="82"/>
      <c r="K83" s="82"/>
      <c r="L83" s="82"/>
      <c r="M83" s="82"/>
      <c r="N83" s="82"/>
      <c r="O83" s="53"/>
    </row>
    <row r="84" spans="2:19" ht="36">
      <c r="B84" s="21"/>
      <c r="C84" s="98" t="s">
        <v>14</v>
      </c>
      <c r="D84" s="98"/>
      <c r="E84" s="71"/>
      <c r="F84" s="71"/>
      <c r="G84" s="71"/>
      <c r="H84" s="71"/>
      <c r="I84" s="71"/>
      <c r="J84" s="71"/>
      <c r="K84" s="71"/>
      <c r="L84" s="71"/>
      <c r="M84" s="71"/>
      <c r="N84" s="71"/>
      <c r="O84" s="53"/>
      <c r="Q84" s="23" t="s">
        <v>21</v>
      </c>
      <c r="R84" s="7" t="s">
        <v>25</v>
      </c>
    </row>
    <row r="85" spans="2:19" ht="20.25" customHeight="1">
      <c r="B85" s="21"/>
      <c r="C85" s="98" t="s">
        <v>65</v>
      </c>
      <c r="D85" s="98"/>
      <c r="E85" s="72"/>
      <c r="F85" s="72"/>
      <c r="G85" s="72"/>
      <c r="H85" s="72"/>
      <c r="I85" s="72"/>
      <c r="J85" s="72"/>
      <c r="K85" s="72"/>
      <c r="L85" s="72"/>
      <c r="M85" s="72"/>
      <c r="N85" s="72"/>
      <c r="O85" s="53"/>
      <c r="S85" s="21" t="s">
        <v>46</v>
      </c>
    </row>
    <row r="86" spans="2:19" ht="20.25" customHeight="1">
      <c r="B86" s="21"/>
      <c r="C86" s="98" t="s">
        <v>61</v>
      </c>
      <c r="D86" s="98"/>
      <c r="E86" s="67"/>
      <c r="F86" s="67"/>
      <c r="G86" s="67"/>
      <c r="H86" s="67"/>
      <c r="I86" s="67"/>
      <c r="J86" s="67"/>
      <c r="K86" s="67"/>
      <c r="L86" s="67"/>
      <c r="M86" s="67"/>
      <c r="N86" s="67"/>
      <c r="O86" s="53"/>
      <c r="S86" s="21" t="s">
        <v>46</v>
      </c>
    </row>
    <row r="87" spans="2:19" ht="7.5" customHeight="1">
      <c r="B87" s="21"/>
      <c r="C87" s="45"/>
      <c r="D87" s="45"/>
      <c r="O87" s="53"/>
    </row>
    <row r="88" spans="2:19" ht="24.75" customHeight="1">
      <c r="B88" s="21"/>
      <c r="C88" s="102" t="s">
        <v>67</v>
      </c>
      <c r="D88" s="102"/>
      <c r="E88" s="102"/>
      <c r="F88" s="102"/>
      <c r="G88" s="102"/>
      <c r="H88" s="102"/>
      <c r="I88" s="102"/>
      <c r="J88" s="102"/>
      <c r="K88" s="102"/>
      <c r="L88" s="102"/>
      <c r="M88" s="102"/>
      <c r="N88" s="102"/>
      <c r="O88" s="53"/>
    </row>
    <row r="89" spans="2:19" ht="90">
      <c r="B89" s="21"/>
      <c r="C89" s="103" t="s">
        <v>102</v>
      </c>
      <c r="D89" s="104"/>
      <c r="E89" s="104"/>
      <c r="F89" s="104"/>
      <c r="G89" s="104"/>
      <c r="H89" s="104"/>
      <c r="I89" s="104"/>
      <c r="J89" s="104"/>
      <c r="K89" s="104"/>
      <c r="L89" s="104"/>
      <c r="M89" s="104"/>
      <c r="N89" s="105"/>
      <c r="O89" s="53"/>
      <c r="Q89" s="23" t="s">
        <v>69</v>
      </c>
    </row>
    <row r="90" spans="2:19" ht="18">
      <c r="B90" s="21"/>
      <c r="C90" s="111" t="s">
        <v>68</v>
      </c>
      <c r="D90" s="112"/>
      <c r="E90" s="112"/>
      <c r="F90" s="112"/>
      <c r="G90" s="112"/>
      <c r="H90" s="112"/>
      <c r="I90" s="112"/>
      <c r="J90" s="112"/>
      <c r="K90" s="112"/>
      <c r="L90" s="112"/>
      <c r="M90" s="112"/>
      <c r="N90" s="113"/>
      <c r="O90" s="53"/>
      <c r="Q90" s="23"/>
    </row>
    <row r="91" spans="2:19" ht="7.5" customHeight="1">
      <c r="B91" s="2"/>
      <c r="C91" s="15"/>
      <c r="D91" s="16"/>
      <c r="E91" s="3"/>
      <c r="F91" s="3"/>
      <c r="G91" s="3"/>
      <c r="H91" s="3"/>
      <c r="I91" s="3"/>
      <c r="J91" s="3"/>
      <c r="K91" s="3"/>
      <c r="L91" s="3"/>
      <c r="M91" s="3"/>
      <c r="N91" s="5"/>
      <c r="O91" s="5"/>
      <c r="Q91" s="13"/>
      <c r="S91" s="7"/>
    </row>
    <row r="92" spans="2:19" ht="21" customHeight="1">
      <c r="B92" s="2"/>
      <c r="C92" s="78" t="s">
        <v>37</v>
      </c>
      <c r="D92" s="78"/>
      <c r="E92" s="18">
        <f t="shared" ref="E92:N92" si="2">E$59</f>
        <v>1</v>
      </c>
      <c r="F92" s="18">
        <f t="shared" si="2"/>
        <v>2</v>
      </c>
      <c r="G92" s="18">
        <f t="shared" si="2"/>
        <v>3</v>
      </c>
      <c r="H92" s="18">
        <f t="shared" si="2"/>
        <v>4</v>
      </c>
      <c r="I92" s="18">
        <f t="shared" si="2"/>
        <v>5</v>
      </c>
      <c r="J92" s="18">
        <f t="shared" si="2"/>
        <v>6</v>
      </c>
      <c r="K92" s="18">
        <f t="shared" si="2"/>
        <v>7</v>
      </c>
      <c r="L92" s="18">
        <f t="shared" si="2"/>
        <v>8</v>
      </c>
      <c r="M92" s="18">
        <f t="shared" si="2"/>
        <v>9</v>
      </c>
      <c r="N92" s="18">
        <f t="shared" si="2"/>
        <v>10</v>
      </c>
      <c r="O92" s="5"/>
      <c r="Q92" s="13"/>
      <c r="S92" s="7"/>
    </row>
    <row r="93" spans="2:19" ht="20.25" customHeight="1">
      <c r="B93" s="21"/>
      <c r="C93" s="99" t="s">
        <v>62</v>
      </c>
      <c r="D93" s="100"/>
      <c r="E93" s="14" t="str">
        <f>IF(OR(E62="-",E85=""),"-",
((E85+IF(AND(E63="Oui",E64&lt;&gt;"",E65&lt;&gt;""),
IF(E65="&lt; 10",0,
IF(E65="de 10 à 30",E64*15,
IF(E65="&gt; 30",E64*30,0)))/1000,0))
/E62)*1000)</f>
        <v>-</v>
      </c>
      <c r="F93" s="14" t="str">
        <f t="shared" ref="F93:N93" si="3">IF(OR(F62="-",F85=""),"-",
((F85+IF(AND(F63="Oui",F64&lt;&gt;"",F65&lt;&gt;""),
IF(F65="&lt; 10",0,
IF(F65="de 10 à 30",F64*15,
IF(F65="&gt; 30",F64*30,0)))/1000,0))
/F62)*1000)</f>
        <v>-</v>
      </c>
      <c r="G93" s="14" t="str">
        <f t="shared" si="3"/>
        <v>-</v>
      </c>
      <c r="H93" s="14" t="str">
        <f t="shared" si="3"/>
        <v>-</v>
      </c>
      <c r="I93" s="14" t="str">
        <f t="shared" si="3"/>
        <v>-</v>
      </c>
      <c r="J93" s="14" t="str">
        <f t="shared" si="3"/>
        <v>-</v>
      </c>
      <c r="K93" s="14" t="str">
        <f t="shared" si="3"/>
        <v>-</v>
      </c>
      <c r="L93" s="14" t="str">
        <f t="shared" si="3"/>
        <v>-</v>
      </c>
      <c r="M93" s="14" t="str">
        <f t="shared" si="3"/>
        <v>-</v>
      </c>
      <c r="N93" s="14" t="str">
        <f t="shared" si="3"/>
        <v>-</v>
      </c>
      <c r="O93" s="53"/>
    </row>
    <row r="94" spans="2:19" ht="18" customHeight="1">
      <c r="B94" s="21"/>
      <c r="C94" s="98" t="s">
        <v>60</v>
      </c>
      <c r="D94" s="98"/>
      <c r="E94" s="56" t="str">
        <f>IF(OR(E62="-",E86=""),"-",
E86/E62)</f>
        <v>-</v>
      </c>
      <c r="F94" s="56" t="str">
        <f t="shared" ref="F94:N94" si="4">IF(OR(F62="-",F86=""),"-",
F86/F62)</f>
        <v>-</v>
      </c>
      <c r="G94" s="56" t="str">
        <f t="shared" si="4"/>
        <v>-</v>
      </c>
      <c r="H94" s="56" t="str">
        <f t="shared" si="4"/>
        <v>-</v>
      </c>
      <c r="I94" s="56" t="str">
        <f t="shared" si="4"/>
        <v>-</v>
      </c>
      <c r="J94" s="56" t="str">
        <f t="shared" si="4"/>
        <v>-</v>
      </c>
      <c r="K94" s="56" t="str">
        <f t="shared" si="4"/>
        <v>-</v>
      </c>
      <c r="L94" s="56" t="str">
        <f t="shared" si="4"/>
        <v>-</v>
      </c>
      <c r="M94" s="56" t="str">
        <f t="shared" si="4"/>
        <v>-</v>
      </c>
      <c r="N94" s="56" t="str">
        <f t="shared" si="4"/>
        <v>-</v>
      </c>
      <c r="O94" s="53"/>
      <c r="S94" s="21" t="s">
        <v>46</v>
      </c>
    </row>
    <row r="95" spans="2:19" ht="20.25" customHeight="1">
      <c r="B95" s="21"/>
      <c r="C95" s="98" t="s">
        <v>63</v>
      </c>
      <c r="D95" s="98"/>
      <c r="E95" s="14" t="str">
        <f>IF(OR(E62="-",E84="",E85="",E86="",E80=""),"-",
IF(AND(E80&gt;0,E$62&gt;0),
(E$62*60-
IF(AND(E63="Oui",E64&lt;&gt;"",E65&lt;&gt;""),
IF(E65="&lt; 10",0,
IF(E65="de 10 à 30",E64*15,
IF(E65="&gt; 30",E64*30,0)))))/4
/(E86*E80),"-"))</f>
        <v>-</v>
      </c>
      <c r="F95" s="14" t="str">
        <f t="shared" ref="F95:N95" si="5">IF(OR(F62="-",F84="",F85="",F86="",F80=""),"-",
IF(AND(F80&gt;0,F$62&gt;0),
(F$62*60-
IF(AND(F63="Oui",F64&lt;&gt;"",F65&lt;&gt;""),
IF(F65="&lt; 10",0,
IF(F65="de 10 à 30",F64*15,
IF(F65="&gt; 30",F64*30,0)))))/4
/(F86*F80),"-"))</f>
        <v>-</v>
      </c>
      <c r="G95" s="14" t="str">
        <f t="shared" si="5"/>
        <v>-</v>
      </c>
      <c r="H95" s="14" t="str">
        <f t="shared" si="5"/>
        <v>-</v>
      </c>
      <c r="I95" s="14" t="str">
        <f t="shared" si="5"/>
        <v>-</v>
      </c>
      <c r="J95" s="14" t="str">
        <f t="shared" si="5"/>
        <v>-</v>
      </c>
      <c r="K95" s="14" t="str">
        <f t="shared" si="5"/>
        <v>-</v>
      </c>
      <c r="L95" s="14" t="str">
        <f t="shared" si="5"/>
        <v>-</v>
      </c>
      <c r="M95" s="14" t="str">
        <f t="shared" si="5"/>
        <v>-</v>
      </c>
      <c r="N95" s="14" t="str">
        <f t="shared" si="5"/>
        <v>-</v>
      </c>
      <c r="O95" s="53"/>
      <c r="Q95" s="54"/>
      <c r="S95" s="21" t="s">
        <v>46</v>
      </c>
    </row>
    <row r="96" spans="2:19" ht="7.5" customHeight="1">
      <c r="B96" s="2"/>
      <c r="C96" s="15"/>
      <c r="D96" s="16"/>
      <c r="O96" s="5"/>
      <c r="Q96" s="13"/>
      <c r="S96" s="7"/>
    </row>
    <row r="97" spans="2:19" ht="54">
      <c r="B97" s="21"/>
      <c r="C97" s="103" t="s">
        <v>72</v>
      </c>
      <c r="D97" s="103"/>
      <c r="E97" s="103"/>
      <c r="F97" s="103"/>
      <c r="G97" s="103"/>
      <c r="H97" s="103"/>
      <c r="I97" s="103"/>
      <c r="J97" s="103"/>
      <c r="K97" s="103"/>
      <c r="L97" s="103"/>
      <c r="M97" s="103"/>
      <c r="N97" s="103"/>
      <c r="O97" s="53"/>
      <c r="Q97" s="23" t="s">
        <v>22</v>
      </c>
    </row>
    <row r="98" spans="2:19" ht="16.899999999999999" customHeight="1">
      <c r="B98" s="21"/>
      <c r="C98" s="111" t="s">
        <v>64</v>
      </c>
      <c r="D98" s="112"/>
      <c r="E98" s="112"/>
      <c r="F98" s="112"/>
      <c r="G98" s="112"/>
      <c r="H98" s="112"/>
      <c r="I98" s="112"/>
      <c r="J98" s="112"/>
      <c r="K98" s="112"/>
      <c r="L98" s="112"/>
      <c r="M98" s="112"/>
      <c r="N98" s="113"/>
      <c r="O98" s="53"/>
      <c r="Q98" s="23"/>
    </row>
    <row r="99" spans="2:19" ht="7.5" customHeight="1">
      <c r="B99" s="2"/>
      <c r="C99" s="15"/>
      <c r="D99" s="16"/>
      <c r="E99" s="3"/>
      <c r="F99" s="3"/>
      <c r="G99" s="3"/>
      <c r="H99" s="3"/>
      <c r="I99" s="3"/>
      <c r="J99" s="3"/>
      <c r="K99" s="3"/>
      <c r="L99" s="3"/>
      <c r="M99" s="3"/>
      <c r="N99" s="5"/>
      <c r="O99" s="5"/>
      <c r="Q99" s="13"/>
      <c r="S99" s="7"/>
    </row>
    <row r="100" spans="2:19" ht="21" customHeight="1">
      <c r="B100" s="2"/>
      <c r="C100" s="78" t="s">
        <v>37</v>
      </c>
      <c r="D100" s="78"/>
      <c r="E100" s="18">
        <f t="shared" ref="E100:N100" si="6">E$59</f>
        <v>1</v>
      </c>
      <c r="F100" s="18">
        <f t="shared" si="6"/>
        <v>2</v>
      </c>
      <c r="G100" s="18">
        <f t="shared" si="6"/>
        <v>3</v>
      </c>
      <c r="H100" s="18">
        <f t="shared" si="6"/>
        <v>4</v>
      </c>
      <c r="I100" s="18">
        <f t="shared" si="6"/>
        <v>5</v>
      </c>
      <c r="J100" s="18">
        <f t="shared" si="6"/>
        <v>6</v>
      </c>
      <c r="K100" s="18">
        <f t="shared" si="6"/>
        <v>7</v>
      </c>
      <c r="L100" s="18">
        <f t="shared" si="6"/>
        <v>8</v>
      </c>
      <c r="M100" s="18">
        <f t="shared" si="6"/>
        <v>9</v>
      </c>
      <c r="N100" s="18">
        <f t="shared" si="6"/>
        <v>10</v>
      </c>
      <c r="O100" s="5"/>
      <c r="Q100" s="13"/>
      <c r="S100" s="7"/>
    </row>
    <row r="101" spans="2:19" ht="18">
      <c r="B101" s="21"/>
      <c r="C101" s="101" t="s">
        <v>58</v>
      </c>
      <c r="D101" s="98"/>
      <c r="E101" s="14" t="str">
        <f>IF(OR(E62="-",E84="",E85="",E86=""),"-",
IF(AND(E62&gt;0,E$84="Espace vert creux"),(E$85/E$86)*100,
IF(AND(E62&gt;0,E$84="Structure d'infiltration"),"-","-")))</f>
        <v>-</v>
      </c>
      <c r="F101" s="14" t="str">
        <f t="shared" ref="F101:N101" si="7">IF(OR(F62="-",F84="",F85="",F86=""),"-",
IF(AND(F62&gt;0,F$84="Espace vert creux"),(F$85/F$86)*100,
IF(AND(F62&gt;0,F$84="Structure d'infiltration"),"-","-")))</f>
        <v>-</v>
      </c>
      <c r="G101" s="14" t="str">
        <f t="shared" si="7"/>
        <v>-</v>
      </c>
      <c r="H101" s="14" t="str">
        <f t="shared" si="7"/>
        <v>-</v>
      </c>
      <c r="I101" s="14" t="str">
        <f t="shared" si="7"/>
        <v>-</v>
      </c>
      <c r="J101" s="14" t="str">
        <f t="shared" si="7"/>
        <v>-</v>
      </c>
      <c r="K101" s="14" t="str">
        <f t="shared" si="7"/>
        <v>-</v>
      </c>
      <c r="L101" s="14" t="str">
        <f t="shared" si="7"/>
        <v>-</v>
      </c>
      <c r="M101" s="14" t="str">
        <f t="shared" si="7"/>
        <v>-</v>
      </c>
      <c r="N101" s="14" t="str">
        <f t="shared" si="7"/>
        <v>-</v>
      </c>
      <c r="O101" s="53"/>
      <c r="Q101" s="23"/>
      <c r="S101" s="21" t="s">
        <v>46</v>
      </c>
    </row>
    <row r="102" spans="2:19" ht="18">
      <c r="B102" s="21"/>
      <c r="C102" s="101" t="s">
        <v>59</v>
      </c>
      <c r="D102" s="98"/>
      <c r="E102" s="14" t="str">
        <f>IF(OR(E62="-",E$84="",E85="",E86=""),"-",
IF(AND(E62&gt;0,E$84="Espace vert creux"),"-",
IF(AND(E62&gt;0,E$84="Structure d'infiltration"),(E$85/E$86)*100*3,"-")))</f>
        <v>-</v>
      </c>
      <c r="F102" s="14" t="str">
        <f t="shared" ref="F102:N102" si="8">IF(OR(F62="-",F$84="",F85="",F86=""),"-",
IF(AND(F62&gt;0,F$84="Espace vert creux"),"-",
IF(AND(F62&gt;0,F$84="Structure d'infiltration"),(F$85/F$86)*100*3,"-")))</f>
        <v>-</v>
      </c>
      <c r="G102" s="14" t="str">
        <f t="shared" si="8"/>
        <v>-</v>
      </c>
      <c r="H102" s="14" t="str">
        <f t="shared" si="8"/>
        <v>-</v>
      </c>
      <c r="I102" s="14" t="str">
        <f t="shared" si="8"/>
        <v>-</v>
      </c>
      <c r="J102" s="14" t="str">
        <f t="shared" si="8"/>
        <v>-</v>
      </c>
      <c r="K102" s="14" t="str">
        <f t="shared" si="8"/>
        <v>-</v>
      </c>
      <c r="L102" s="14" t="str">
        <f t="shared" si="8"/>
        <v>-</v>
      </c>
      <c r="M102" s="14" t="str">
        <f t="shared" si="8"/>
        <v>-</v>
      </c>
      <c r="N102" s="14" t="str">
        <f t="shared" si="8"/>
        <v>-</v>
      </c>
      <c r="O102" s="53"/>
      <c r="Q102" s="23"/>
      <c r="S102" s="21" t="s">
        <v>46</v>
      </c>
    </row>
    <row r="103" spans="2:19" ht="7.5" customHeight="1">
      <c r="B103" s="21"/>
      <c r="C103" s="45"/>
      <c r="D103" s="45"/>
      <c r="O103" s="53"/>
    </row>
    <row r="104" spans="2:19" ht="24.75" customHeight="1">
      <c r="B104" s="2"/>
      <c r="C104" s="81" t="s">
        <v>103</v>
      </c>
      <c r="D104" s="81"/>
      <c r="E104" s="81"/>
      <c r="F104" s="81"/>
      <c r="G104" s="81"/>
      <c r="H104" s="81"/>
      <c r="I104" s="81"/>
      <c r="J104" s="81"/>
      <c r="K104" s="81"/>
      <c r="L104" s="81"/>
      <c r="M104" s="81"/>
      <c r="N104" s="81"/>
      <c r="O104" s="5"/>
      <c r="Q104" s="13"/>
      <c r="S104" s="7"/>
    </row>
    <row r="105" spans="2:19" ht="18">
      <c r="B105" s="2"/>
      <c r="C105" s="82" t="s">
        <v>104</v>
      </c>
      <c r="D105" s="82"/>
      <c r="E105" s="82"/>
      <c r="F105" s="82"/>
      <c r="G105" s="82"/>
      <c r="H105" s="82"/>
      <c r="I105" s="82"/>
      <c r="J105" s="82"/>
      <c r="K105" s="82"/>
      <c r="L105" s="82"/>
      <c r="M105" s="82"/>
      <c r="N105" s="82"/>
      <c r="O105" s="5"/>
      <c r="Q105" s="6"/>
      <c r="S105" s="7"/>
    </row>
    <row r="106" spans="2:19" ht="7.5" customHeight="1">
      <c r="B106" s="2"/>
      <c r="C106" s="15"/>
      <c r="D106" s="16"/>
      <c r="E106" s="3"/>
      <c r="F106" s="3"/>
      <c r="G106" s="3"/>
      <c r="H106" s="3"/>
      <c r="I106" s="3"/>
      <c r="J106" s="3"/>
      <c r="K106" s="3"/>
      <c r="L106" s="3"/>
      <c r="M106" s="3"/>
      <c r="N106" s="5"/>
      <c r="O106" s="5"/>
      <c r="Q106" s="13"/>
      <c r="S106" s="7"/>
    </row>
    <row r="107" spans="2:19" ht="36">
      <c r="B107" s="2"/>
      <c r="C107" s="91" t="s">
        <v>115</v>
      </c>
      <c r="D107" s="92"/>
      <c r="E107" s="92"/>
      <c r="F107" s="92"/>
      <c r="G107" s="92"/>
      <c r="H107" s="92"/>
      <c r="I107" s="92"/>
      <c r="J107" s="92"/>
      <c r="K107" s="92"/>
      <c r="L107" s="92"/>
      <c r="M107" s="92"/>
      <c r="N107" s="93"/>
      <c r="O107" s="5"/>
      <c r="Q107" s="6" t="s">
        <v>21</v>
      </c>
      <c r="R107" s="7" t="s">
        <v>25</v>
      </c>
      <c r="S107" s="7"/>
    </row>
    <row r="108" spans="2:19" ht="7.5" customHeight="1">
      <c r="B108" s="2"/>
      <c r="C108" s="15"/>
      <c r="D108" s="16"/>
      <c r="E108" s="3"/>
      <c r="F108" s="3"/>
      <c r="G108" s="3"/>
      <c r="H108" s="3"/>
      <c r="I108" s="3"/>
      <c r="J108" s="3"/>
      <c r="K108" s="3"/>
      <c r="L108" s="3"/>
      <c r="M108" s="3"/>
      <c r="N108" s="5"/>
      <c r="O108" s="5"/>
      <c r="Q108" s="13"/>
      <c r="S108" s="7"/>
    </row>
    <row r="109" spans="2:19" ht="21" customHeight="1">
      <c r="B109" s="2"/>
      <c r="C109" s="78" t="s">
        <v>37</v>
      </c>
      <c r="D109" s="78"/>
      <c r="E109" s="18">
        <f>E59</f>
        <v>1</v>
      </c>
      <c r="F109" s="18">
        <f>IF($H$52="",2,CONCATENATE($H$52,".2"))</f>
        <v>2</v>
      </c>
      <c r="G109" s="18">
        <f>IF($H$52="",3,CONCATENATE($H$52,".3"))</f>
        <v>3</v>
      </c>
      <c r="H109" s="18">
        <f>IF($H$52="",4,CONCATENATE($H$52,".4"))</f>
        <v>4</v>
      </c>
      <c r="I109" s="18">
        <f>IF($H$52="",5,CONCATENATE($H$52,".5"))</f>
        <v>5</v>
      </c>
      <c r="J109" s="18">
        <f>IF($H$52="",6,CONCATENATE($H$52,".6"))</f>
        <v>6</v>
      </c>
      <c r="K109" s="18">
        <f>IF($H$52="",7,CONCATENATE($H$52,".7"))</f>
        <v>7</v>
      </c>
      <c r="L109" s="18">
        <f>IF($H$52="",8,CONCATENATE($H$52,".8"))</f>
        <v>8</v>
      </c>
      <c r="M109" s="18">
        <f>IF($H$52="",9,CONCATENATE($H$52,".9"))</f>
        <v>9</v>
      </c>
      <c r="N109" s="18">
        <f>IF($H$52="",10,CONCATENATE($H$52,".10"))</f>
        <v>10</v>
      </c>
      <c r="O109" s="5"/>
      <c r="Q109" s="13"/>
      <c r="S109" s="7"/>
    </row>
    <row r="110" spans="2:19" ht="18">
      <c r="B110" s="2"/>
      <c r="C110" s="123" t="s">
        <v>105</v>
      </c>
      <c r="D110" s="123"/>
      <c r="E110" s="73"/>
      <c r="F110" s="73"/>
      <c r="G110" s="73"/>
      <c r="H110" s="73"/>
      <c r="I110" s="73"/>
      <c r="J110" s="73"/>
      <c r="K110" s="73"/>
      <c r="L110" s="73"/>
      <c r="M110" s="73"/>
      <c r="N110" s="73"/>
      <c r="O110" s="5"/>
      <c r="Q110" s="13"/>
      <c r="R110" s="7" t="s">
        <v>25</v>
      </c>
      <c r="S110" s="7"/>
    </row>
    <row r="111" spans="2:19" ht="18">
      <c r="B111" s="2"/>
      <c r="C111" s="98" t="s">
        <v>116</v>
      </c>
      <c r="D111" s="98"/>
      <c r="E111" s="69"/>
      <c r="F111" s="69"/>
      <c r="G111" s="69"/>
      <c r="H111" s="69"/>
      <c r="I111" s="69"/>
      <c r="J111" s="69"/>
      <c r="K111" s="69"/>
      <c r="L111" s="69"/>
      <c r="M111" s="69"/>
      <c r="N111" s="69"/>
      <c r="O111" s="5"/>
      <c r="Q111" s="13"/>
      <c r="R111" s="7" t="s">
        <v>25</v>
      </c>
      <c r="S111" s="7"/>
    </row>
    <row r="112" spans="2:19" ht="7.5" customHeight="1">
      <c r="B112" s="2"/>
      <c r="C112" s="15"/>
      <c r="D112" s="16"/>
      <c r="E112" s="3"/>
      <c r="F112" s="3"/>
      <c r="G112" s="3"/>
      <c r="H112" s="3"/>
      <c r="I112" s="3"/>
      <c r="J112" s="3"/>
      <c r="K112" s="3"/>
      <c r="L112" s="3"/>
      <c r="M112" s="3"/>
      <c r="N112" s="5"/>
      <c r="O112" s="5"/>
      <c r="Q112" s="13"/>
      <c r="S112" s="7"/>
    </row>
    <row r="113" spans="2:19" ht="36">
      <c r="B113" s="2"/>
      <c r="C113" s="84" t="s">
        <v>106</v>
      </c>
      <c r="D113" s="84"/>
      <c r="E113" s="77"/>
      <c r="F113" s="77"/>
      <c r="G113" s="77"/>
      <c r="H113" s="77"/>
      <c r="I113" s="77"/>
      <c r="J113" s="77"/>
      <c r="K113" s="77"/>
      <c r="L113" s="77"/>
      <c r="M113" s="77"/>
      <c r="N113" s="77"/>
      <c r="O113" s="5"/>
      <c r="Q113" s="6" t="s">
        <v>21</v>
      </c>
      <c r="S113" s="7" t="s">
        <v>84</v>
      </c>
    </row>
    <row r="114" spans="2:19" ht="7.5" customHeight="1">
      <c r="B114" s="2"/>
      <c r="C114" s="15"/>
      <c r="D114" s="16"/>
      <c r="E114" s="3"/>
      <c r="F114" s="3"/>
      <c r="G114" s="3"/>
      <c r="H114" s="3"/>
      <c r="I114" s="3"/>
      <c r="J114" s="3"/>
      <c r="K114" s="3"/>
      <c r="L114" s="3"/>
      <c r="M114" s="3"/>
      <c r="N114" s="5"/>
      <c r="O114" s="5"/>
      <c r="Q114" s="13"/>
      <c r="S114" s="7"/>
    </row>
    <row r="115" spans="2:19" ht="36" customHeight="1">
      <c r="B115" s="2"/>
      <c r="C115" s="85" t="s">
        <v>107</v>
      </c>
      <c r="D115" s="86"/>
      <c r="E115" s="86"/>
      <c r="F115" s="86"/>
      <c r="G115" s="86"/>
      <c r="H115" s="86"/>
      <c r="I115" s="86"/>
      <c r="J115" s="86"/>
      <c r="K115" s="86"/>
      <c r="L115" s="86"/>
      <c r="M115" s="86"/>
      <c r="N115" s="87"/>
      <c r="O115" s="5"/>
      <c r="Q115" s="6" t="s">
        <v>21</v>
      </c>
      <c r="R115" s="7" t="s">
        <v>25</v>
      </c>
      <c r="S115" s="7"/>
    </row>
    <row r="116" spans="2:19" ht="18">
      <c r="B116" s="2"/>
      <c r="C116" s="88" t="s">
        <v>108</v>
      </c>
      <c r="D116" s="89"/>
      <c r="E116" s="89"/>
      <c r="F116" s="89"/>
      <c r="G116" s="89"/>
      <c r="H116" s="89"/>
      <c r="I116" s="89"/>
      <c r="J116" s="89"/>
      <c r="K116" s="89"/>
      <c r="L116" s="89"/>
      <c r="M116" s="89"/>
      <c r="N116" s="90"/>
      <c r="O116" s="5"/>
      <c r="Q116" s="13"/>
      <c r="R116" s="7" t="s">
        <v>25</v>
      </c>
      <c r="S116" s="7"/>
    </row>
    <row r="117" spans="2:19" ht="36">
      <c r="B117" s="2"/>
      <c r="C117" s="141" t="s">
        <v>127</v>
      </c>
      <c r="D117" s="83"/>
      <c r="E117" s="69"/>
      <c r="F117" s="76" t="str">
        <f>IF(OR(E117="non",E117=""),"Commentaire libre : ","⚠ Précisez les précautions qui ont été prises pour éviter leur inondation :")</f>
        <v xml:space="preserve">Commentaire libre : </v>
      </c>
      <c r="G117" s="76"/>
      <c r="H117" s="77"/>
      <c r="I117" s="77"/>
      <c r="J117" s="77"/>
      <c r="K117" s="77"/>
      <c r="L117" s="77"/>
      <c r="M117" s="77"/>
      <c r="N117" s="77"/>
      <c r="O117" s="5"/>
      <c r="Q117" s="6" t="s">
        <v>21</v>
      </c>
      <c r="S117" s="7" t="s">
        <v>84</v>
      </c>
    </row>
    <row r="118" spans="2:19" ht="36" customHeight="1">
      <c r="B118" s="2"/>
      <c r="C118" s="141" t="s">
        <v>128</v>
      </c>
      <c r="D118" s="83"/>
      <c r="E118" s="69"/>
      <c r="F118" s="76" t="str">
        <f>IF(OR(E118="non",E118=""),"Commentaire libre : ","⚠ Précisez les précautions qui ont été prises vis-à-vis de cette vulnérabilité :")</f>
        <v xml:space="preserve">Commentaire libre : </v>
      </c>
      <c r="G118" s="76"/>
      <c r="H118" s="77"/>
      <c r="I118" s="77"/>
      <c r="J118" s="77"/>
      <c r="K118" s="77"/>
      <c r="L118" s="77"/>
      <c r="M118" s="77"/>
      <c r="N118" s="77"/>
      <c r="O118" s="5"/>
      <c r="Q118" s="6" t="s">
        <v>21</v>
      </c>
      <c r="S118" s="7" t="s">
        <v>84</v>
      </c>
    </row>
    <row r="119" spans="2:19" ht="36">
      <c r="B119" s="2"/>
      <c r="C119" s="141" t="s">
        <v>129</v>
      </c>
      <c r="D119" s="83"/>
      <c r="E119" s="69"/>
      <c r="F119" s="76" t="str">
        <f>IF(OR(E119="non",E119=""),"Commentaire libre : ","⚠ Précisez les précautions qui ont été prises vis-à-vis des écoulements :")</f>
        <v xml:space="preserve">Commentaire libre : </v>
      </c>
      <c r="G119" s="76"/>
      <c r="H119" s="77"/>
      <c r="I119" s="77"/>
      <c r="J119" s="77"/>
      <c r="K119" s="77"/>
      <c r="L119" s="77"/>
      <c r="M119" s="77"/>
      <c r="N119" s="77"/>
      <c r="O119" s="5"/>
      <c r="Q119" s="6" t="s">
        <v>21</v>
      </c>
      <c r="S119" s="7" t="s">
        <v>84</v>
      </c>
    </row>
    <row r="120" spans="2:19" ht="7.5" customHeight="1">
      <c r="B120" s="21"/>
      <c r="C120" s="45"/>
      <c r="D120" s="45"/>
      <c r="O120" s="53"/>
    </row>
    <row r="121" spans="2:19" ht="24.75" customHeight="1">
      <c r="B121" s="2"/>
      <c r="C121" s="81" t="s">
        <v>109</v>
      </c>
      <c r="D121" s="81"/>
      <c r="E121" s="81"/>
      <c r="F121" s="81"/>
      <c r="G121" s="81"/>
      <c r="H121" s="81"/>
      <c r="I121" s="81"/>
      <c r="J121" s="81"/>
      <c r="K121" s="81"/>
      <c r="L121" s="81"/>
      <c r="M121" s="81"/>
      <c r="N121" s="81"/>
      <c r="O121" s="5"/>
      <c r="Q121" s="13"/>
      <c r="S121" s="7"/>
    </row>
    <row r="122" spans="2:19" ht="36">
      <c r="B122" s="2"/>
      <c r="C122" s="82" t="s">
        <v>110</v>
      </c>
      <c r="D122" s="82"/>
      <c r="E122" s="82"/>
      <c r="F122" s="82"/>
      <c r="G122" s="82"/>
      <c r="H122" s="82"/>
      <c r="I122" s="82"/>
      <c r="J122" s="82"/>
      <c r="K122" s="82"/>
      <c r="L122" s="82"/>
      <c r="M122" s="82"/>
      <c r="N122" s="82"/>
      <c r="O122" s="5"/>
      <c r="Q122" s="6" t="s">
        <v>21</v>
      </c>
      <c r="S122" s="7"/>
    </row>
    <row r="123" spans="2:19" ht="36" customHeight="1">
      <c r="B123" s="2"/>
      <c r="C123" s="75" t="s">
        <v>111</v>
      </c>
      <c r="D123" s="75"/>
      <c r="E123" s="69"/>
      <c r="F123" s="79" t="s">
        <v>112</v>
      </c>
      <c r="G123" s="80"/>
      <c r="H123" s="77"/>
      <c r="I123" s="77"/>
      <c r="J123" s="77"/>
      <c r="K123" s="77"/>
      <c r="L123" s="77"/>
      <c r="M123" s="77"/>
      <c r="N123" s="77"/>
      <c r="O123" s="5"/>
      <c r="Q123" s="6" t="s">
        <v>21</v>
      </c>
      <c r="S123" s="7" t="s">
        <v>84</v>
      </c>
    </row>
    <row r="124" spans="2:19" ht="36" customHeight="1">
      <c r="B124" s="2"/>
      <c r="C124" s="75" t="s">
        <v>113</v>
      </c>
      <c r="D124" s="75"/>
      <c r="E124" s="69"/>
      <c r="F124" s="79" t="s">
        <v>112</v>
      </c>
      <c r="G124" s="80"/>
      <c r="H124" s="77"/>
      <c r="I124" s="77"/>
      <c r="J124" s="77"/>
      <c r="K124" s="77"/>
      <c r="L124" s="77"/>
      <c r="M124" s="77"/>
      <c r="N124" s="77"/>
      <c r="O124" s="5"/>
      <c r="Q124" s="6" t="s">
        <v>21</v>
      </c>
      <c r="S124" s="7" t="s">
        <v>84</v>
      </c>
    </row>
    <row r="125" spans="2:19" ht="36" customHeight="1">
      <c r="B125" s="2"/>
      <c r="C125" s="75" t="s">
        <v>124</v>
      </c>
      <c r="D125" s="75"/>
      <c r="E125" s="69"/>
      <c r="F125" s="79" t="s">
        <v>112</v>
      </c>
      <c r="G125" s="80"/>
      <c r="H125" s="77"/>
      <c r="I125" s="77"/>
      <c r="J125" s="77"/>
      <c r="K125" s="77"/>
      <c r="L125" s="77"/>
      <c r="M125" s="77"/>
      <c r="N125" s="77"/>
      <c r="O125" s="5"/>
      <c r="Q125" s="6" t="s">
        <v>21</v>
      </c>
      <c r="S125" s="7" t="s">
        <v>84</v>
      </c>
    </row>
    <row r="126" spans="2:19" ht="36" customHeight="1">
      <c r="B126" s="2"/>
      <c r="C126" s="75" t="s">
        <v>125</v>
      </c>
      <c r="D126" s="75"/>
      <c r="E126" s="69"/>
      <c r="F126" s="79" t="s">
        <v>112</v>
      </c>
      <c r="G126" s="80"/>
      <c r="H126" s="77"/>
      <c r="I126" s="77"/>
      <c r="J126" s="77"/>
      <c r="K126" s="77"/>
      <c r="L126" s="77"/>
      <c r="M126" s="77"/>
      <c r="N126" s="77"/>
      <c r="O126" s="5"/>
      <c r="Q126" s="6" t="s">
        <v>21</v>
      </c>
      <c r="S126" s="7" t="s">
        <v>84</v>
      </c>
    </row>
    <row r="127" spans="2:19" ht="36" customHeight="1">
      <c r="B127" s="2"/>
      <c r="C127" s="75" t="s">
        <v>126</v>
      </c>
      <c r="D127" s="75"/>
      <c r="E127" s="69"/>
      <c r="F127" s="76" t="str">
        <f>IF(OR(E127="oui",E127=""),"Commentaire libre : ","⚠ Précisez les modalités de réalisation : ")</f>
        <v xml:space="preserve">Commentaire libre : </v>
      </c>
      <c r="G127" s="76"/>
      <c r="H127" s="77"/>
      <c r="I127" s="77"/>
      <c r="J127" s="77"/>
      <c r="K127" s="77"/>
      <c r="L127" s="77"/>
      <c r="M127" s="77"/>
      <c r="N127" s="77"/>
      <c r="O127" s="5"/>
      <c r="Q127" s="6" t="s">
        <v>21</v>
      </c>
      <c r="S127" s="7" t="s">
        <v>84</v>
      </c>
    </row>
    <row r="128" spans="2:19" ht="36" customHeight="1">
      <c r="B128" s="2"/>
      <c r="C128" s="75" t="s">
        <v>114</v>
      </c>
      <c r="D128" s="75"/>
      <c r="E128" s="69"/>
      <c r="F128" s="76" t="str">
        <f>IF(OR(E128="non",E128=""),"Commentaire libre : ","⚠ Précisez le type d'activité et les précautions retenues vis-à-vis de ces risques : ")</f>
        <v xml:space="preserve">Commentaire libre : </v>
      </c>
      <c r="G128" s="76"/>
      <c r="H128" s="77"/>
      <c r="I128" s="77"/>
      <c r="J128" s="77"/>
      <c r="K128" s="77"/>
      <c r="L128" s="77"/>
      <c r="M128" s="77"/>
      <c r="N128" s="77"/>
      <c r="O128" s="5"/>
      <c r="Q128" s="6" t="s">
        <v>21</v>
      </c>
      <c r="S128" s="7" t="s">
        <v>84</v>
      </c>
    </row>
    <row r="129" spans="2:19" ht="7.5" customHeight="1">
      <c r="B129" s="21"/>
      <c r="C129" s="45"/>
      <c r="D129" s="45"/>
      <c r="O129" s="53"/>
    </row>
    <row r="130" spans="2:19" ht="24.75" customHeight="1">
      <c r="B130" s="21"/>
      <c r="C130" s="115" t="s">
        <v>118</v>
      </c>
      <c r="D130" s="116"/>
      <c r="E130" s="116"/>
      <c r="F130" s="116"/>
      <c r="G130" s="116"/>
      <c r="H130" s="116"/>
      <c r="I130" s="116"/>
      <c r="J130" s="116"/>
      <c r="K130" s="116"/>
      <c r="L130" s="116"/>
      <c r="M130" s="116"/>
      <c r="N130" s="117"/>
      <c r="O130" s="53"/>
    </row>
    <row r="131" spans="2:19" ht="7.5" customHeight="1">
      <c r="B131" s="2"/>
      <c r="C131" s="15"/>
      <c r="D131" s="16"/>
      <c r="E131" s="3"/>
      <c r="F131" s="3"/>
      <c r="G131" s="3"/>
      <c r="H131" s="3"/>
      <c r="I131" s="3"/>
      <c r="J131" s="3"/>
      <c r="K131" s="3"/>
      <c r="L131" s="3"/>
      <c r="M131" s="3"/>
      <c r="N131" s="5"/>
      <c r="O131" s="5"/>
      <c r="Q131" s="13"/>
      <c r="S131" s="7"/>
    </row>
    <row r="132" spans="2:19" ht="36">
      <c r="B132" s="2"/>
      <c r="C132" s="74" t="s">
        <v>117</v>
      </c>
      <c r="D132" s="74"/>
      <c r="E132" s="19" t="str">
        <f>IF(E68="-","-",E68)</f>
        <v>-</v>
      </c>
      <c r="F132" s="3"/>
      <c r="G132" s="3"/>
      <c r="H132" s="3"/>
      <c r="I132" s="3"/>
      <c r="J132" s="3"/>
      <c r="K132" s="3"/>
      <c r="L132" s="3"/>
      <c r="M132" s="3"/>
      <c r="N132" s="5"/>
      <c r="O132" s="5"/>
      <c r="Q132" s="6" t="s">
        <v>21</v>
      </c>
      <c r="S132" s="7" t="s">
        <v>46</v>
      </c>
    </row>
    <row r="133" spans="2:19" ht="7.5" customHeight="1">
      <c r="B133" s="2"/>
      <c r="C133" s="15"/>
      <c r="D133" s="16"/>
      <c r="E133" s="3"/>
      <c r="F133" s="3"/>
      <c r="G133" s="3"/>
      <c r="H133" s="3"/>
      <c r="I133" s="3"/>
      <c r="J133" s="3"/>
      <c r="K133" s="3"/>
      <c r="L133" s="3"/>
      <c r="M133" s="3"/>
      <c r="N133" s="5"/>
      <c r="O133" s="5"/>
      <c r="Q133" s="13"/>
      <c r="S133" s="7"/>
    </row>
    <row r="134" spans="2:19" ht="18">
      <c r="B134" s="21"/>
      <c r="C134" s="78" t="s">
        <v>37</v>
      </c>
      <c r="D134" s="78"/>
      <c r="E134" s="57">
        <f t="shared" ref="E134:N134" si="9">E59</f>
        <v>1</v>
      </c>
      <c r="F134" s="57">
        <f t="shared" si="9"/>
        <v>2</v>
      </c>
      <c r="G134" s="57">
        <f t="shared" si="9"/>
        <v>3</v>
      </c>
      <c r="H134" s="57">
        <f t="shared" si="9"/>
        <v>4</v>
      </c>
      <c r="I134" s="57">
        <f t="shared" si="9"/>
        <v>5</v>
      </c>
      <c r="J134" s="57">
        <f t="shared" si="9"/>
        <v>6</v>
      </c>
      <c r="K134" s="57">
        <f t="shared" si="9"/>
        <v>7</v>
      </c>
      <c r="L134" s="57">
        <f t="shared" si="9"/>
        <v>8</v>
      </c>
      <c r="M134" s="57">
        <f t="shared" si="9"/>
        <v>9</v>
      </c>
      <c r="N134" s="57">
        <f t="shared" si="9"/>
        <v>10</v>
      </c>
      <c r="O134" s="53"/>
      <c r="Q134" s="23"/>
    </row>
    <row r="135" spans="2:19" ht="36">
      <c r="B135" s="21"/>
      <c r="C135" s="114" t="s">
        <v>18</v>
      </c>
      <c r="D135" s="114"/>
      <c r="E135" s="58" t="str">
        <f t="shared" ref="E135:N135" si="10">IF(E$84="","-",E$84)</f>
        <v>-</v>
      </c>
      <c r="F135" s="58" t="str">
        <f t="shared" si="10"/>
        <v>-</v>
      </c>
      <c r="G135" s="58" t="str">
        <f t="shared" si="10"/>
        <v>-</v>
      </c>
      <c r="H135" s="58" t="str">
        <f t="shared" si="10"/>
        <v>-</v>
      </c>
      <c r="I135" s="58" t="str">
        <f t="shared" si="10"/>
        <v>-</v>
      </c>
      <c r="J135" s="58" t="str">
        <f t="shared" si="10"/>
        <v>-</v>
      </c>
      <c r="K135" s="58" t="str">
        <f t="shared" si="10"/>
        <v>-</v>
      </c>
      <c r="L135" s="58" t="str">
        <f t="shared" si="10"/>
        <v>-</v>
      </c>
      <c r="M135" s="58" t="str">
        <f t="shared" si="10"/>
        <v>-</v>
      </c>
      <c r="N135" s="58" t="str">
        <f t="shared" si="10"/>
        <v>-</v>
      </c>
      <c r="O135" s="53"/>
      <c r="Q135" s="23" t="s">
        <v>21</v>
      </c>
      <c r="S135" s="21" t="s">
        <v>46</v>
      </c>
    </row>
    <row r="136" spans="2:19" ht="18.75" customHeight="1">
      <c r="B136" s="21"/>
      <c r="C136" s="114" t="s">
        <v>36</v>
      </c>
      <c r="D136" s="114"/>
      <c r="E136" s="59" t="str">
        <f t="shared" ref="E136:N136" si="11">IF(E62="-","-",E$62)</f>
        <v>-</v>
      </c>
      <c r="F136" s="59" t="str">
        <f t="shared" si="11"/>
        <v>-</v>
      </c>
      <c r="G136" s="59" t="str">
        <f t="shared" si="11"/>
        <v>-</v>
      </c>
      <c r="H136" s="59" t="str">
        <f t="shared" si="11"/>
        <v>-</v>
      </c>
      <c r="I136" s="59" t="str">
        <f t="shared" si="11"/>
        <v>-</v>
      </c>
      <c r="J136" s="59" t="str">
        <f t="shared" si="11"/>
        <v>-</v>
      </c>
      <c r="K136" s="59" t="str">
        <f t="shared" si="11"/>
        <v>-</v>
      </c>
      <c r="L136" s="59" t="str">
        <f t="shared" si="11"/>
        <v>-</v>
      </c>
      <c r="M136" s="59" t="str">
        <f t="shared" si="11"/>
        <v>-</v>
      </c>
      <c r="N136" s="59" t="str">
        <f t="shared" si="11"/>
        <v>-</v>
      </c>
      <c r="O136" s="53"/>
      <c r="S136" s="21" t="s">
        <v>46</v>
      </c>
    </row>
    <row r="137" spans="2:19" ht="18.75" customHeight="1">
      <c r="B137" s="21"/>
      <c r="C137" s="114" t="s">
        <v>35</v>
      </c>
      <c r="D137" s="114"/>
      <c r="E137" s="60" t="str">
        <f t="shared" ref="E137:N137" si="12">IF(E80="","-",E80)</f>
        <v>-</v>
      </c>
      <c r="F137" s="60" t="str">
        <f t="shared" si="12"/>
        <v>-</v>
      </c>
      <c r="G137" s="60" t="str">
        <f t="shared" si="12"/>
        <v>-</v>
      </c>
      <c r="H137" s="60" t="str">
        <f t="shared" si="12"/>
        <v>-</v>
      </c>
      <c r="I137" s="60" t="str">
        <f t="shared" si="12"/>
        <v>-</v>
      </c>
      <c r="J137" s="60" t="str">
        <f t="shared" si="12"/>
        <v>-</v>
      </c>
      <c r="K137" s="60" t="str">
        <f t="shared" si="12"/>
        <v>-</v>
      </c>
      <c r="L137" s="60" t="str">
        <f t="shared" si="12"/>
        <v>-</v>
      </c>
      <c r="M137" s="60" t="str">
        <f t="shared" si="12"/>
        <v>-</v>
      </c>
      <c r="N137" s="60" t="str">
        <f t="shared" si="12"/>
        <v>-</v>
      </c>
      <c r="O137" s="53"/>
      <c r="S137" s="21" t="s">
        <v>46</v>
      </c>
    </row>
    <row r="138" spans="2:19" ht="18.75" customHeight="1">
      <c r="B138" s="21"/>
      <c r="C138" s="114" t="s">
        <v>119</v>
      </c>
      <c r="D138" s="114"/>
      <c r="E138" s="60" t="str">
        <f t="shared" ref="E138:N138" si="13">IF(E85="","-",E$85)</f>
        <v>-</v>
      </c>
      <c r="F138" s="60" t="str">
        <f t="shared" si="13"/>
        <v>-</v>
      </c>
      <c r="G138" s="60" t="str">
        <f t="shared" si="13"/>
        <v>-</v>
      </c>
      <c r="H138" s="60" t="str">
        <f t="shared" si="13"/>
        <v>-</v>
      </c>
      <c r="I138" s="60" t="str">
        <f t="shared" si="13"/>
        <v>-</v>
      </c>
      <c r="J138" s="60" t="str">
        <f t="shared" si="13"/>
        <v>-</v>
      </c>
      <c r="K138" s="60" t="str">
        <f t="shared" si="13"/>
        <v>-</v>
      </c>
      <c r="L138" s="60" t="str">
        <f t="shared" si="13"/>
        <v>-</v>
      </c>
      <c r="M138" s="60" t="str">
        <f t="shared" si="13"/>
        <v>-</v>
      </c>
      <c r="N138" s="60" t="str">
        <f t="shared" si="13"/>
        <v>-</v>
      </c>
      <c r="O138" s="53"/>
      <c r="S138" s="21" t="s">
        <v>46</v>
      </c>
    </row>
    <row r="139" spans="2:19" ht="18.75" customHeight="1">
      <c r="B139" s="21"/>
      <c r="C139" s="114" t="s">
        <v>61</v>
      </c>
      <c r="D139" s="114"/>
      <c r="E139" s="59" t="str">
        <f t="shared" ref="E139:N139" si="14">IF(E85="","-",E$86)</f>
        <v>-</v>
      </c>
      <c r="F139" s="59" t="str">
        <f t="shared" si="14"/>
        <v>-</v>
      </c>
      <c r="G139" s="59" t="str">
        <f t="shared" si="14"/>
        <v>-</v>
      </c>
      <c r="H139" s="59" t="str">
        <f t="shared" si="14"/>
        <v>-</v>
      </c>
      <c r="I139" s="59" t="str">
        <f t="shared" si="14"/>
        <v>-</v>
      </c>
      <c r="J139" s="59" t="str">
        <f t="shared" si="14"/>
        <v>-</v>
      </c>
      <c r="K139" s="59" t="str">
        <f t="shared" si="14"/>
        <v>-</v>
      </c>
      <c r="L139" s="59" t="str">
        <f t="shared" si="14"/>
        <v>-</v>
      </c>
      <c r="M139" s="59" t="str">
        <f t="shared" si="14"/>
        <v>-</v>
      </c>
      <c r="N139" s="59" t="str">
        <f t="shared" si="14"/>
        <v>-</v>
      </c>
      <c r="O139" s="53"/>
      <c r="S139" s="21" t="s">
        <v>46</v>
      </c>
    </row>
    <row r="140" spans="2:19" ht="36">
      <c r="B140" s="21"/>
      <c r="C140" s="82" t="s">
        <v>120</v>
      </c>
      <c r="D140" s="114"/>
      <c r="E140" s="59" t="str">
        <f t="shared" ref="E140:N140" si="15">IF(AND(E101="-",E102="-"),
"-",
IF(E101="-",E102,E101))</f>
        <v>-</v>
      </c>
      <c r="F140" s="59" t="str">
        <f t="shared" si="15"/>
        <v>-</v>
      </c>
      <c r="G140" s="59" t="str">
        <f t="shared" si="15"/>
        <v>-</v>
      </c>
      <c r="H140" s="59" t="str">
        <f t="shared" si="15"/>
        <v>-</v>
      </c>
      <c r="I140" s="59" t="str">
        <f t="shared" si="15"/>
        <v>-</v>
      </c>
      <c r="J140" s="59" t="str">
        <f t="shared" si="15"/>
        <v>-</v>
      </c>
      <c r="K140" s="59" t="str">
        <f t="shared" si="15"/>
        <v>-</v>
      </c>
      <c r="L140" s="59" t="str">
        <f t="shared" si="15"/>
        <v>-</v>
      </c>
      <c r="M140" s="59" t="str">
        <f t="shared" si="15"/>
        <v>-</v>
      </c>
      <c r="N140" s="59" t="str">
        <f t="shared" si="15"/>
        <v>-</v>
      </c>
      <c r="O140" s="53"/>
      <c r="Q140" s="23" t="s">
        <v>21</v>
      </c>
      <c r="R140" s="61"/>
      <c r="S140" s="21" t="s">
        <v>46</v>
      </c>
    </row>
    <row r="141" spans="2:19" ht="18.75" customHeight="1">
      <c r="B141" s="21"/>
      <c r="C141" s="114" t="s">
        <v>62</v>
      </c>
      <c r="D141" s="114"/>
      <c r="E141" s="59" t="str">
        <f t="shared" ref="E141:N141" si="16">IF(E93="-","-",E93)</f>
        <v>-</v>
      </c>
      <c r="F141" s="59" t="str">
        <f t="shared" si="16"/>
        <v>-</v>
      </c>
      <c r="G141" s="59" t="str">
        <f t="shared" si="16"/>
        <v>-</v>
      </c>
      <c r="H141" s="59" t="str">
        <f t="shared" si="16"/>
        <v>-</v>
      </c>
      <c r="I141" s="59" t="str">
        <f t="shared" si="16"/>
        <v>-</v>
      </c>
      <c r="J141" s="59" t="str">
        <f t="shared" si="16"/>
        <v>-</v>
      </c>
      <c r="K141" s="59" t="str">
        <f t="shared" si="16"/>
        <v>-</v>
      </c>
      <c r="L141" s="59" t="str">
        <f t="shared" si="16"/>
        <v>-</v>
      </c>
      <c r="M141" s="59" t="str">
        <f t="shared" si="16"/>
        <v>-</v>
      </c>
      <c r="N141" s="59" t="str">
        <f t="shared" si="16"/>
        <v>-</v>
      </c>
      <c r="O141" s="53"/>
      <c r="S141" s="21" t="s">
        <v>46</v>
      </c>
    </row>
    <row r="142" spans="2:19" ht="18.75" customHeight="1">
      <c r="B142" s="21"/>
      <c r="C142" s="114" t="s">
        <v>60</v>
      </c>
      <c r="D142" s="114"/>
      <c r="E142" s="62" t="str">
        <f t="shared" ref="E142:N142" si="17">IF(E94="-","-",E94)</f>
        <v>-</v>
      </c>
      <c r="F142" s="62" t="str">
        <f t="shared" si="17"/>
        <v>-</v>
      </c>
      <c r="G142" s="62" t="str">
        <f t="shared" si="17"/>
        <v>-</v>
      </c>
      <c r="H142" s="62" t="str">
        <f t="shared" si="17"/>
        <v>-</v>
      </c>
      <c r="I142" s="62" t="str">
        <f t="shared" si="17"/>
        <v>-</v>
      </c>
      <c r="J142" s="62" t="str">
        <f t="shared" si="17"/>
        <v>-</v>
      </c>
      <c r="K142" s="62" t="str">
        <f t="shared" si="17"/>
        <v>-</v>
      </c>
      <c r="L142" s="62" t="str">
        <f t="shared" si="17"/>
        <v>-</v>
      </c>
      <c r="M142" s="62" t="str">
        <f t="shared" si="17"/>
        <v>-</v>
      </c>
      <c r="N142" s="62" t="str">
        <f t="shared" si="17"/>
        <v>-</v>
      </c>
      <c r="O142" s="53"/>
      <c r="S142" s="21" t="s">
        <v>46</v>
      </c>
    </row>
    <row r="143" spans="2:19" ht="18.75" customHeight="1">
      <c r="B143" s="21"/>
      <c r="C143" s="114" t="s">
        <v>63</v>
      </c>
      <c r="D143" s="114"/>
      <c r="E143" s="59" t="str">
        <f t="shared" ref="E143:N143" si="18">IF(E95="-","-",E95)</f>
        <v>-</v>
      </c>
      <c r="F143" s="59" t="str">
        <f t="shared" si="18"/>
        <v>-</v>
      </c>
      <c r="G143" s="59" t="str">
        <f t="shared" si="18"/>
        <v>-</v>
      </c>
      <c r="H143" s="59" t="str">
        <f t="shared" si="18"/>
        <v>-</v>
      </c>
      <c r="I143" s="59" t="str">
        <f t="shared" si="18"/>
        <v>-</v>
      </c>
      <c r="J143" s="59" t="str">
        <f t="shared" si="18"/>
        <v>-</v>
      </c>
      <c r="K143" s="59" t="str">
        <f t="shared" si="18"/>
        <v>-</v>
      </c>
      <c r="L143" s="59" t="str">
        <f t="shared" si="18"/>
        <v>-</v>
      </c>
      <c r="M143" s="59" t="str">
        <f t="shared" si="18"/>
        <v>-</v>
      </c>
      <c r="N143" s="59" t="str">
        <f t="shared" si="18"/>
        <v>-</v>
      </c>
      <c r="O143" s="53"/>
      <c r="S143" s="21" t="s">
        <v>46</v>
      </c>
    </row>
    <row r="144" spans="2:19" ht="7.5" customHeight="1">
      <c r="B144" s="24"/>
      <c r="C144" s="63"/>
      <c r="D144" s="63"/>
      <c r="E144" s="25"/>
      <c r="F144" s="25"/>
      <c r="G144" s="25"/>
      <c r="H144" s="25"/>
      <c r="I144" s="25"/>
      <c r="J144" s="25"/>
      <c r="K144" s="25"/>
      <c r="L144" s="25"/>
      <c r="M144" s="25"/>
      <c r="N144" s="25"/>
      <c r="O144" s="64"/>
    </row>
    <row r="145" spans="3:19" ht="7.5" customHeight="1">
      <c r="C145" s="45"/>
      <c r="D145" s="45"/>
      <c r="Q145" s="44"/>
      <c r="R145" s="1"/>
      <c r="S145" s="1"/>
    </row>
    <row r="146" spans="3:19" ht="50.45" customHeight="1">
      <c r="C146" s="106" t="s">
        <v>55</v>
      </c>
      <c r="D146" s="107"/>
      <c r="E146" s="107"/>
      <c r="F146" s="108" t="s">
        <v>57</v>
      </c>
      <c r="G146" s="108"/>
      <c r="H146" s="108"/>
      <c r="I146" s="109"/>
      <c r="Q146" s="23" t="s">
        <v>22</v>
      </c>
    </row>
  </sheetData>
  <sheetProtection algorithmName="SHA-512" hashValue="H8Zoqa5UOdn6CSYP5Ih3EYnpSfij5HMj76wIq93yVHyArUuNcinCxN61dtrXyVRSnkmgdh6qNH2YR7NvKrk64g==" saltValue="KE4bJYe2p/h2zedZnoDEwg==" spinCount="100000" sheet="1" objects="1" scenarios="1"/>
  <protectedRanges>
    <protectedRange sqref="E59:N61 E85:N85 E63:N65" name="Plage4"/>
    <protectedRange sqref="E54" name="Plage4_2"/>
    <protectedRange sqref="H54" name="Plage4_1_1"/>
    <protectedRange sqref="E67" name="Plage4_3"/>
    <protectedRange sqref="E73 E77:N77 E79:N80 E92:N92 E100:N100" name="Plage4_4"/>
    <protectedRange sqref="H117:H119 H123:H128 E113:N113 E109:N111" name="Plage4_5"/>
    <protectedRange sqref="E123:E128 E117:E119" name="Plage4_1"/>
  </protectedRanges>
  <mergeCells count="121">
    <mergeCell ref="E2:O2"/>
    <mergeCell ref="B4:O4"/>
    <mergeCell ref="B6:O6"/>
    <mergeCell ref="C9:N9"/>
    <mergeCell ref="C24:N24"/>
    <mergeCell ref="B52:O52"/>
    <mergeCell ref="C59:D59"/>
    <mergeCell ref="C56:N56"/>
    <mergeCell ref="C57:N57"/>
    <mergeCell ref="C54:D54"/>
    <mergeCell ref="F54:G54"/>
    <mergeCell ref="E36:N36"/>
    <mergeCell ref="C19:N19"/>
    <mergeCell ref="C50:N50"/>
    <mergeCell ref="B39:O39"/>
    <mergeCell ref="D43:N43"/>
    <mergeCell ref="D44:N44"/>
    <mergeCell ref="D46:N46"/>
    <mergeCell ref="D47:N47"/>
    <mergeCell ref="C49:N49"/>
    <mergeCell ref="B28:O28"/>
    <mergeCell ref="B29:O29"/>
    <mergeCell ref="B30:O30"/>
    <mergeCell ref="C25:N25"/>
    <mergeCell ref="C22:N22"/>
    <mergeCell ref="C21:N21"/>
    <mergeCell ref="E32:N32"/>
    <mergeCell ref="E34:N34"/>
    <mergeCell ref="C109:D109"/>
    <mergeCell ref="C110:D110"/>
    <mergeCell ref="C111:D111"/>
    <mergeCell ref="C84:D84"/>
    <mergeCell ref="C60:D60"/>
    <mergeCell ref="C61:D61"/>
    <mergeCell ref="C62:D62"/>
    <mergeCell ref="C63:D63"/>
    <mergeCell ref="C64:D64"/>
    <mergeCell ref="C65:D65"/>
    <mergeCell ref="C70:N70"/>
    <mergeCell ref="C71:N71"/>
    <mergeCell ref="C82:N82"/>
    <mergeCell ref="C83:N83"/>
    <mergeCell ref="C67:D67"/>
    <mergeCell ref="C68:D68"/>
    <mergeCell ref="C73:D73"/>
    <mergeCell ref="C79:D79"/>
    <mergeCell ref="C80:D80"/>
    <mergeCell ref="C104:N104"/>
    <mergeCell ref="C146:E146"/>
    <mergeCell ref="F146:I146"/>
    <mergeCell ref="E11:N11"/>
    <mergeCell ref="E13:N13"/>
    <mergeCell ref="E15:N15"/>
    <mergeCell ref="E17:N17"/>
    <mergeCell ref="C97:N97"/>
    <mergeCell ref="C90:N90"/>
    <mergeCell ref="C98:N98"/>
    <mergeCell ref="C142:D142"/>
    <mergeCell ref="C141:D141"/>
    <mergeCell ref="C138:D138"/>
    <mergeCell ref="C139:D139"/>
    <mergeCell ref="C140:D140"/>
    <mergeCell ref="C143:D143"/>
    <mergeCell ref="C130:N130"/>
    <mergeCell ref="C134:D134"/>
    <mergeCell ref="C135:D135"/>
    <mergeCell ref="C136:D136"/>
    <mergeCell ref="C137:D137"/>
    <mergeCell ref="C85:D85"/>
    <mergeCell ref="C86:D86"/>
    <mergeCell ref="C94:D94"/>
    <mergeCell ref="C101:D101"/>
    <mergeCell ref="C105:N105"/>
    <mergeCell ref="C107:N107"/>
    <mergeCell ref="F73:M73"/>
    <mergeCell ref="F75:G75"/>
    <mergeCell ref="I75:J75"/>
    <mergeCell ref="L75:M75"/>
    <mergeCell ref="C77:D77"/>
    <mergeCell ref="E77:N77"/>
    <mergeCell ref="C95:D95"/>
    <mergeCell ref="C93:D93"/>
    <mergeCell ref="C102:D102"/>
    <mergeCell ref="C88:N88"/>
    <mergeCell ref="C89:N89"/>
    <mergeCell ref="F118:G118"/>
    <mergeCell ref="H118:N118"/>
    <mergeCell ref="C119:D119"/>
    <mergeCell ref="F119:G119"/>
    <mergeCell ref="H119:N119"/>
    <mergeCell ref="C113:D113"/>
    <mergeCell ref="E113:N113"/>
    <mergeCell ref="C115:N115"/>
    <mergeCell ref="C116:N116"/>
    <mergeCell ref="C117:D117"/>
    <mergeCell ref="F117:G117"/>
    <mergeCell ref="H117:N117"/>
    <mergeCell ref="C132:D132"/>
    <mergeCell ref="C128:D128"/>
    <mergeCell ref="F128:G128"/>
    <mergeCell ref="H128:N128"/>
    <mergeCell ref="C92:D92"/>
    <mergeCell ref="C100:D100"/>
    <mergeCell ref="C126:D126"/>
    <mergeCell ref="F126:G126"/>
    <mergeCell ref="H126:N126"/>
    <mergeCell ref="C127:D127"/>
    <mergeCell ref="F127:G127"/>
    <mergeCell ref="H127:N127"/>
    <mergeCell ref="C124:D124"/>
    <mergeCell ref="F124:G124"/>
    <mergeCell ref="H124:N124"/>
    <mergeCell ref="C125:D125"/>
    <mergeCell ref="F125:G125"/>
    <mergeCell ref="H125:N125"/>
    <mergeCell ref="C121:N121"/>
    <mergeCell ref="C122:N122"/>
    <mergeCell ref="C123:D123"/>
    <mergeCell ref="F123:G123"/>
    <mergeCell ref="H123:N123"/>
    <mergeCell ref="C118:D118"/>
  </mergeCells>
  <conditionalFormatting sqref="E64:E65">
    <cfRule type="expression" dxfId="77" priority="176">
      <formula>IF(E$63="Non",1,0)</formula>
    </cfRule>
  </conditionalFormatting>
  <conditionalFormatting sqref="A129:XFD129 A97:XFD100 A96:D96 A101:E102 O101:XFD102 A93:E95 O93:XFD96 A87:XFD92 A84:E86 O84:XFD86 A130:B130 O130:XFD130 A134:XFD1048576 A1:XFD67 E86:N86 A69:XFD83 A68:D68 F68:XFD68">
    <cfRule type="containsText" dxfId="76" priority="175" operator="containsText" text="⚠">
      <formula>NOT(ISERROR(SEARCH("⚠",A1)))</formula>
    </cfRule>
  </conditionalFormatting>
  <conditionalFormatting sqref="E93">
    <cfRule type="cellIs" dxfId="75" priority="146" operator="equal">
      <formula>"-"</formula>
    </cfRule>
    <cfRule type="cellIs" dxfId="74" priority="167" operator="greaterThanOrEqual">
      <formula>59.5</formula>
    </cfRule>
    <cfRule type="cellIs" dxfId="73" priority="168" operator="between">
      <formula>34.5</formula>
      <formula>59.5</formula>
    </cfRule>
    <cfRule type="cellIs" dxfId="72" priority="169" operator="between">
      <formula>14.5</formula>
      <formula>34.5</formula>
    </cfRule>
    <cfRule type="cellIs" dxfId="71" priority="170" operator="lessThanOrEqual">
      <formula>14.5</formula>
    </cfRule>
  </conditionalFormatting>
  <conditionalFormatting sqref="E94">
    <cfRule type="cellIs" dxfId="70" priority="145" operator="equal">
      <formula>"-"</formula>
    </cfRule>
    <cfRule type="cellIs" dxfId="69" priority="163" operator="greaterThanOrEqual">
      <formula>0.295</formula>
    </cfRule>
    <cfRule type="cellIs" dxfId="68" priority="164" operator="between">
      <formula>0.195</formula>
      <formula>0.295</formula>
    </cfRule>
    <cfRule type="cellIs" dxfId="67" priority="165" operator="between">
      <formula>0.095</formula>
      <formula>0.195</formula>
    </cfRule>
    <cfRule type="cellIs" dxfId="66" priority="166" operator="between">
      <formula>0</formula>
      <formula>0.095</formula>
    </cfRule>
  </conditionalFormatting>
  <conditionalFormatting sqref="E95">
    <cfRule type="cellIs" dxfId="65" priority="144" operator="equal">
      <formula>"-"</formula>
    </cfRule>
    <cfRule type="cellIs" dxfId="64" priority="159" operator="greaterThanOrEqual">
      <formula>24.5</formula>
    </cfRule>
    <cfRule type="cellIs" dxfId="63" priority="160" operator="between">
      <formula>18.5</formula>
      <formula>24.5</formula>
    </cfRule>
    <cfRule type="cellIs" dxfId="62" priority="161" operator="between">
      <formula>12.5</formula>
      <formula>18.5</formula>
    </cfRule>
    <cfRule type="cellIs" dxfId="61" priority="162" operator="lessThanOrEqual">
      <formula>12.5</formula>
    </cfRule>
  </conditionalFormatting>
  <conditionalFormatting sqref="E101">
    <cfRule type="expression" dxfId="60" priority="153">
      <formula>IF(E$84="Structure d'infiltration",1,0)</formula>
    </cfRule>
    <cfRule type="cellIs" dxfId="59" priority="154" operator="equal">
      <formula>"-"</formula>
    </cfRule>
    <cfRule type="cellIs" dxfId="58" priority="155" operator="greaterThanOrEqual">
      <formula>40.5</formula>
    </cfRule>
    <cfRule type="cellIs" dxfId="57" priority="156" operator="between">
      <formula>30.5</formula>
      <formula>40.5</formula>
    </cfRule>
    <cfRule type="cellIs" dxfId="56" priority="157" operator="between">
      <formula>20.5</formula>
      <formula>30.5</formula>
    </cfRule>
    <cfRule type="cellIs" dxfId="55" priority="158" operator="lessThanOrEqual">
      <formula>20.5</formula>
    </cfRule>
  </conditionalFormatting>
  <conditionalFormatting sqref="E102">
    <cfRule type="expression" dxfId="54" priority="147">
      <formula>IF(E$84="Espace vert creux",1,0)</formula>
    </cfRule>
    <cfRule type="cellIs" dxfId="53" priority="148" operator="equal">
      <formula>"-"</formula>
    </cfRule>
    <cfRule type="cellIs" dxfId="52" priority="149" operator="greaterThanOrEqual">
      <formula>70.5</formula>
    </cfRule>
    <cfRule type="cellIs" dxfId="51" priority="150" operator="between">
      <formula>40.5</formula>
      <formula>70.5</formula>
    </cfRule>
    <cfRule type="cellIs" dxfId="50" priority="151" operator="between">
      <formula>20.5</formula>
      <formula>40.5</formula>
    </cfRule>
    <cfRule type="cellIs" dxfId="49" priority="152" operator="lessThanOrEqual">
      <formula>20.5</formula>
    </cfRule>
  </conditionalFormatting>
  <conditionalFormatting sqref="H54">
    <cfRule type="expression" dxfId="48" priority="101">
      <formula>IF($E$52="Non",1,0)</formula>
    </cfRule>
  </conditionalFormatting>
  <conditionalFormatting sqref="E67">
    <cfRule type="expression" dxfId="47" priority="99">
      <formula>IF($E$52="Non",1,0)</formula>
    </cfRule>
  </conditionalFormatting>
  <conditionalFormatting sqref="E75 H75 K75 N75 E80:N80">
    <cfRule type="expression" dxfId="46" priority="96">
      <formula>IF($E$73="Non",1,0)</formula>
    </cfRule>
  </conditionalFormatting>
  <conditionalFormatting sqref="F64:N65">
    <cfRule type="expression" dxfId="45" priority="94">
      <formula>IF(F$63="Non",1,0)</formula>
    </cfRule>
  </conditionalFormatting>
  <conditionalFormatting sqref="A104:XFD116 A121:XFD122 A123:B128 H123:XFD128 A117:B119 F117:XFD119">
    <cfRule type="containsText" dxfId="44" priority="66" operator="containsText" text="⚠">
      <formula>NOT(ISERROR(SEARCH("⚠",A104)))</formula>
    </cfRule>
  </conditionalFormatting>
  <conditionalFormatting sqref="A131:XFD133">
    <cfRule type="containsText" dxfId="43" priority="61" operator="containsText" text="⚠">
      <formula>NOT(ISERROR(SEARCH("⚠",A131)))</formula>
    </cfRule>
  </conditionalFormatting>
  <conditionalFormatting sqref="C130:N130">
    <cfRule type="containsText" dxfId="42" priority="60" operator="containsText" text="⚠">
      <formula>NOT(ISERROR(SEARCH("⚠",C130)))</formula>
    </cfRule>
  </conditionalFormatting>
  <conditionalFormatting sqref="F84:N85">
    <cfRule type="containsText" dxfId="41" priority="59" operator="containsText" text="⚠">
      <formula>NOT(ISERROR(SEARCH("⚠",F84)))</formula>
    </cfRule>
  </conditionalFormatting>
  <conditionalFormatting sqref="F101:N102">
    <cfRule type="containsText" dxfId="40" priority="42" operator="containsText" text="⚠">
      <formula>NOT(ISERROR(SEARCH("⚠",F101)))</formula>
    </cfRule>
  </conditionalFormatting>
  <conditionalFormatting sqref="F101:N101">
    <cfRule type="expression" dxfId="39" priority="36">
      <formula>IF(F$84="Structure d'infiltration",1,0)</formula>
    </cfRule>
    <cfRule type="cellIs" dxfId="38" priority="37" operator="equal">
      <formula>"-"</formula>
    </cfRule>
    <cfRule type="cellIs" dxfId="37" priority="38" operator="greaterThanOrEqual">
      <formula>40.5</formula>
    </cfRule>
    <cfRule type="cellIs" dxfId="36" priority="39" operator="between">
      <formula>30.5</formula>
      <formula>40.5</formula>
    </cfRule>
    <cfRule type="cellIs" dxfId="35" priority="40" operator="between">
      <formula>20.5</formula>
      <formula>30.5</formula>
    </cfRule>
    <cfRule type="cellIs" dxfId="34" priority="41" operator="lessThanOrEqual">
      <formula>20.5</formula>
    </cfRule>
  </conditionalFormatting>
  <conditionalFormatting sqref="F102:N102">
    <cfRule type="expression" dxfId="33" priority="30">
      <formula>IF(F$84="Espace vert creux",1,0)</formula>
    </cfRule>
    <cfRule type="cellIs" dxfId="32" priority="31" operator="equal">
      <formula>"-"</formula>
    </cfRule>
    <cfRule type="cellIs" dxfId="31" priority="32" operator="greaterThanOrEqual">
      <formula>70.5</formula>
    </cfRule>
    <cfRule type="cellIs" dxfId="30" priority="33" operator="between">
      <formula>40.5</formula>
      <formula>70.5</formula>
    </cfRule>
    <cfRule type="cellIs" dxfId="29" priority="34" operator="between">
      <formula>20.5</formula>
      <formula>40.5</formula>
    </cfRule>
    <cfRule type="cellIs" dxfId="28" priority="35" operator="lessThanOrEqual">
      <formula>20.5</formula>
    </cfRule>
  </conditionalFormatting>
  <conditionalFormatting sqref="F93:N95">
    <cfRule type="containsText" dxfId="27" priority="28" operator="containsText" text="⚠">
      <formula>NOT(ISERROR(SEARCH("⚠",F93)))</formula>
    </cfRule>
  </conditionalFormatting>
  <conditionalFormatting sqref="F93:N93">
    <cfRule type="cellIs" dxfId="26" priority="15" operator="equal">
      <formula>"-"</formula>
    </cfRule>
    <cfRule type="cellIs" dxfId="25" priority="24" operator="greaterThanOrEqual">
      <formula>59.5</formula>
    </cfRule>
    <cfRule type="cellIs" dxfId="24" priority="25" operator="between">
      <formula>34.5</formula>
      <formula>59.5</formula>
    </cfRule>
    <cfRule type="cellIs" dxfId="23" priority="26" operator="between">
      <formula>14.5</formula>
      <formula>34.5</formula>
    </cfRule>
    <cfRule type="cellIs" dxfId="22" priority="27" operator="lessThanOrEqual">
      <formula>14.5</formula>
    </cfRule>
  </conditionalFormatting>
  <conditionalFormatting sqref="F94:N94">
    <cfRule type="cellIs" dxfId="21" priority="14" operator="equal">
      <formula>"-"</formula>
    </cfRule>
    <cfRule type="cellIs" dxfId="20" priority="20" operator="greaterThanOrEqual">
      <formula>0.295</formula>
    </cfRule>
    <cfRule type="cellIs" dxfId="19" priority="21" operator="between">
      <formula>0.195</formula>
      <formula>0.295</formula>
    </cfRule>
    <cfRule type="cellIs" dxfId="18" priority="22" operator="between">
      <formula>0.095</formula>
      <formula>0.195</formula>
    </cfRule>
    <cfRule type="cellIs" dxfId="17" priority="23" operator="between">
      <formula>0</formula>
      <formula>0.095</formula>
    </cfRule>
  </conditionalFormatting>
  <conditionalFormatting sqref="F95:N95">
    <cfRule type="cellIs" dxfId="16" priority="13" operator="equal">
      <formula>"-"</formula>
    </cfRule>
    <cfRule type="cellIs" dxfId="15" priority="16" operator="greaterThanOrEqual">
      <formula>24.5</formula>
    </cfRule>
    <cfRule type="cellIs" dxfId="14" priority="17" operator="between">
      <formula>18.5</formula>
      <formula>24.5</formula>
    </cfRule>
    <cfRule type="cellIs" dxfId="13" priority="18" operator="between">
      <formula>12.5</formula>
      <formula>18.5</formula>
    </cfRule>
    <cfRule type="cellIs" dxfId="12" priority="19" operator="lessThanOrEqual">
      <formula>12.5</formula>
    </cfRule>
  </conditionalFormatting>
  <conditionalFormatting sqref="F64:N65">
    <cfRule type="expression" dxfId="11" priority="12">
      <formula>IF(F$63="Non",1,0)</formula>
    </cfRule>
  </conditionalFormatting>
  <conditionalFormatting sqref="A103:XFD103">
    <cfRule type="containsText" dxfId="10" priority="11" operator="containsText" text="⚠">
      <formula>NOT(ISERROR(SEARCH("⚠",A103)))</formula>
    </cfRule>
  </conditionalFormatting>
  <conditionalFormatting sqref="A120:XFD120">
    <cfRule type="containsText" dxfId="9" priority="10" operator="containsText" text="⚠">
      <formula>NOT(ISERROR(SEARCH("⚠",A120)))</formula>
    </cfRule>
  </conditionalFormatting>
  <conditionalFormatting sqref="F65:N65">
    <cfRule type="expression" dxfId="8" priority="9">
      <formula>IF(F$63="Non",1,0)</formula>
    </cfRule>
  </conditionalFormatting>
  <conditionalFormatting sqref="F86:N86">
    <cfRule type="containsText" dxfId="7" priority="8" operator="containsText" text="⚠">
      <formula>NOT(ISERROR(SEARCH("⚠",F86)))</formula>
    </cfRule>
  </conditionalFormatting>
  <conditionalFormatting sqref="E68">
    <cfRule type="containsText" dxfId="6" priority="7" operator="containsText" text="⚠">
      <formula>NOT(ISERROR(SEARCH("⚠",E68)))</formula>
    </cfRule>
  </conditionalFormatting>
  <conditionalFormatting sqref="C123:E128">
    <cfRule type="containsText" dxfId="5" priority="6" operator="containsText" text="⚠">
      <formula>NOT(ISERROR(SEARCH("⚠",C123)))</formula>
    </cfRule>
  </conditionalFormatting>
  <conditionalFormatting sqref="F123:G128">
    <cfRule type="containsText" dxfId="4" priority="5" operator="containsText" text="⚠">
      <formula>NOT(ISERROR(SEARCH("⚠",F123)))</formula>
    </cfRule>
  </conditionalFormatting>
  <conditionalFormatting sqref="C117:D119">
    <cfRule type="containsText" dxfId="3" priority="4" operator="containsText" text="⚠">
      <formula>NOT(ISERROR(SEARCH("⚠",C117)))</formula>
    </cfRule>
  </conditionalFormatting>
  <conditionalFormatting sqref="E117">
    <cfRule type="containsText" dxfId="2" priority="3" operator="containsText" text="⚠">
      <formula>NOT(ISERROR(SEARCH("⚠",E117)))</formula>
    </cfRule>
  </conditionalFormatting>
  <conditionalFormatting sqref="E118">
    <cfRule type="containsText" dxfId="1" priority="2" operator="containsText" text="⚠">
      <formula>NOT(ISERROR(SEARCH("⚠",E118)))</formula>
    </cfRule>
  </conditionalFormatting>
  <conditionalFormatting sqref="E119">
    <cfRule type="containsText" dxfId="0" priority="1" operator="containsText" text="⚠">
      <formula>NOT(ISERROR(SEARCH("⚠",E119)))</formula>
    </cfRule>
  </conditionalFormatting>
  <hyperlinks>
    <hyperlink ref="C25" r:id="rId1"/>
    <hyperlink ref="C22" r:id="rId2"/>
    <hyperlink ref="C90" r:id="rId3"/>
    <hyperlink ref="C98" r:id="rId4"/>
    <hyperlink ref="C116" r:id="rId5"/>
  </hyperlinks>
  <printOptions horizontalCentered="1"/>
  <pageMargins left="0.23622047244094491" right="0.23622047244094491" top="0.74803149606299213" bottom="0.74803149606299213" header="0.31496062992125984" footer="0.31496062992125984"/>
  <pageSetup paperSize="9" scale="50" fitToHeight="0" orientation="landscape" horizontalDpi="300" verticalDpi="300" r:id="rId6"/>
  <headerFooter>
    <oddHeader>&amp;L&amp;"Montserrat,Normal"&amp;8FORMULAIRE D'AIDE AU RESPECT DES RÈGLES ET RECOMMANDATIONS DU ZONAGE PLUVIAL
VALANT JUSTIFICATIF DE DIMENSIONNEMENT DANS LE CADRE D'UNE DEMANDE D'URBANISME</oddHeader>
    <oddFooter>&amp;CPage &amp;P de &amp;N</oddFooter>
  </headerFooter>
  <drawing r:id="rId7"/>
  <extLst>
    <ext xmlns:x14="http://schemas.microsoft.com/office/spreadsheetml/2009/9/main" uri="{CCE6A557-97BC-4b89-ADB6-D9C93CAAB3DF}">
      <x14:dataValidations xmlns:xm="http://schemas.microsoft.com/office/excel/2006/main" disablePrompts="1" count="11">
        <x14:dataValidation type="list" allowBlank="1" showInputMessage="1" showErrorMessage="1">
          <x14:formula1>
            <xm:f>Listes!$E$2:$E$4</xm:f>
          </x14:formula1>
          <xm:sqref>E65:N65</xm:sqref>
        </x14:dataValidation>
        <x14:dataValidation type="list" allowBlank="1" showInputMessage="1" showErrorMessage="1">
          <x14:formula1>
            <xm:f>Listes!$C$2:$C$3</xm:f>
          </x14:formula1>
          <xm:sqref>E63:N63 E54 E73 E111:N111</xm:sqref>
        </x14:dataValidation>
        <x14:dataValidation type="list" allowBlank="1" showInputMessage="1" showErrorMessage="1">
          <x14:formula1>
            <xm:f>Listes!$A$2:$A$3</xm:f>
          </x14:formula1>
          <xm:sqref>C41 C43 C46</xm:sqref>
        </x14:dataValidation>
        <x14:dataValidation type="list" allowBlank="1" showInputMessage="1" showErrorMessage="1">
          <x14:formula1>
            <xm:f>Listes!$O$2:$O$5</xm:f>
          </x14:formula1>
          <xm:sqref>N75</xm:sqref>
        </x14:dataValidation>
        <x14:dataValidation type="list" allowBlank="1" showInputMessage="1" showErrorMessage="1">
          <x14:formula1>
            <xm:f>Listes!$I$2:$I$4</xm:f>
          </x14:formula1>
          <xm:sqref>K75</xm:sqref>
        </x14:dataValidation>
        <x14:dataValidation type="list" allowBlank="1" showInputMessage="1" showErrorMessage="1">
          <x14:formula1>
            <xm:f>Listes!$K$2:$K$12</xm:f>
          </x14:formula1>
          <xm:sqref>E75</xm:sqref>
        </x14:dataValidation>
        <x14:dataValidation type="list" allowBlank="1" showInputMessage="1" showErrorMessage="1">
          <x14:formula1>
            <xm:f>Listes!$M$2:$M$5</xm:f>
          </x14:formula1>
          <xm:sqref>H75</xm:sqref>
        </x14:dataValidation>
        <x14:dataValidation type="list" allowBlank="1" showInputMessage="1" showErrorMessage="1">
          <x14:formula1>
            <xm:f>Listes!$G$2:$G$3</xm:f>
          </x14:formula1>
          <xm:sqref>E84:N84</xm:sqref>
        </x14:dataValidation>
        <x14:dataValidation type="list" allowBlank="1" showInputMessage="1" showErrorMessage="1">
          <x14:formula1>
            <xm:f>Listes!$C$5:$C$6</xm:f>
          </x14:formula1>
          <xm:sqref>E110:N110</xm:sqref>
        </x14:dataValidation>
        <x14:dataValidation type="list" allowBlank="1" showInputMessage="1" showErrorMessage="1">
          <x14:formula1>
            <xm:f>Listes!$C$9:$C$10</xm:f>
          </x14:formula1>
          <xm:sqref>E128 E117:E119</xm:sqref>
        </x14:dataValidation>
        <x14:dataValidation type="list" allowBlank="1" showInputMessage="1" showErrorMessage="1">
          <x14:formula1>
            <xm:f>Listes!$C$5:$C$7</xm:f>
          </x14:formula1>
          <xm:sqref>E123:E127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zoomScaleNormal="100" workbookViewId="0">
      <selection activeCell="I17" sqref="I17"/>
    </sheetView>
  </sheetViews>
  <sheetFormatPr baseColWidth="10" defaultColWidth="14.25" defaultRowHeight="15"/>
  <cols>
    <col min="1" max="1" width="23.375" style="11" customWidth="1"/>
    <col min="2" max="2" width="1.375" style="11" customWidth="1"/>
    <col min="3" max="3" width="14.25" style="11"/>
    <col min="4" max="4" width="1.375" style="11" customWidth="1"/>
    <col min="5" max="5" width="14.25" style="11"/>
    <col min="6" max="6" width="1.375" style="11" customWidth="1"/>
    <col min="7" max="7" width="28.375" style="11" customWidth="1"/>
    <col min="8" max="8" width="1.375" style="11" customWidth="1"/>
    <col min="9" max="9" width="13.25" style="11" bestFit="1" customWidth="1"/>
    <col min="10" max="10" width="1.375" style="11" customWidth="1"/>
    <col min="11" max="11" width="13.25" style="11" bestFit="1" customWidth="1"/>
    <col min="12" max="12" width="1.375" style="11" customWidth="1"/>
    <col min="13" max="13" width="15.125" style="11" bestFit="1" customWidth="1"/>
    <col min="14" max="14" width="1.375" style="11" customWidth="1"/>
    <col min="15" max="15" width="15.125" style="11" bestFit="1" customWidth="1"/>
    <col min="16" max="16384" width="14.25" style="11"/>
  </cols>
  <sheetData>
    <row r="1" spans="1:15" s="9" customFormat="1" ht="12.75">
      <c r="A1" s="8" t="s">
        <v>19</v>
      </c>
      <c r="C1" s="8" t="s">
        <v>12</v>
      </c>
      <c r="E1" s="8" t="s">
        <v>20</v>
      </c>
      <c r="G1" s="8" t="s">
        <v>11</v>
      </c>
      <c r="I1" s="8" t="s">
        <v>85</v>
      </c>
      <c r="K1" s="8" t="s">
        <v>34</v>
      </c>
      <c r="M1" s="8" t="s">
        <v>33</v>
      </c>
      <c r="O1" s="8" t="s">
        <v>86</v>
      </c>
    </row>
    <row r="2" spans="1:15">
      <c r="A2" s="10"/>
      <c r="C2" s="10" t="s">
        <v>10</v>
      </c>
      <c r="E2" s="10" t="s">
        <v>15</v>
      </c>
      <c r="G2" s="10" t="s">
        <v>9</v>
      </c>
      <c r="I2" s="10" t="s">
        <v>87</v>
      </c>
      <c r="K2" s="10">
        <v>1</v>
      </c>
      <c r="M2" s="10" t="s">
        <v>32</v>
      </c>
      <c r="O2" s="10" t="s">
        <v>88</v>
      </c>
    </row>
    <row r="3" spans="1:15">
      <c r="A3" s="12" t="s">
        <v>5</v>
      </c>
      <c r="C3" s="12" t="s">
        <v>8</v>
      </c>
      <c r="E3" s="12" t="s">
        <v>16</v>
      </c>
      <c r="G3" s="12" t="s">
        <v>7</v>
      </c>
      <c r="I3" s="10" t="s">
        <v>89</v>
      </c>
      <c r="K3" s="10">
        <v>2</v>
      </c>
      <c r="M3" s="10" t="s">
        <v>31</v>
      </c>
      <c r="O3" s="10" t="s">
        <v>90</v>
      </c>
    </row>
    <row r="4" spans="1:15">
      <c r="E4" s="12" t="s">
        <v>17</v>
      </c>
      <c r="I4" s="10" t="s">
        <v>91</v>
      </c>
      <c r="K4" s="10">
        <v>3</v>
      </c>
      <c r="M4" s="10" t="s">
        <v>30</v>
      </c>
      <c r="O4" s="10" t="s">
        <v>92</v>
      </c>
    </row>
    <row r="5" spans="1:15">
      <c r="C5" s="12" t="s">
        <v>10</v>
      </c>
      <c r="K5" s="10">
        <v>4</v>
      </c>
      <c r="M5" s="10" t="s">
        <v>29</v>
      </c>
      <c r="O5" s="10" t="s">
        <v>93</v>
      </c>
    </row>
    <row r="6" spans="1:15">
      <c r="C6" s="12" t="s">
        <v>94</v>
      </c>
      <c r="K6" s="10">
        <v>5</v>
      </c>
    </row>
    <row r="7" spans="1:15">
      <c r="C7" s="12" t="s">
        <v>123</v>
      </c>
      <c r="K7" s="10">
        <v>6</v>
      </c>
    </row>
    <row r="8" spans="1:15">
      <c r="K8" s="10">
        <v>7</v>
      </c>
    </row>
    <row r="9" spans="1:15">
      <c r="C9" s="12" t="s">
        <v>95</v>
      </c>
      <c r="K9" s="10">
        <v>8</v>
      </c>
    </row>
    <row r="10" spans="1:15">
      <c r="C10" s="12" t="s">
        <v>8</v>
      </c>
      <c r="K10" s="10">
        <v>9</v>
      </c>
    </row>
    <row r="11" spans="1:15">
      <c r="C11" s="12" t="s">
        <v>123</v>
      </c>
      <c r="K11" s="10">
        <v>10</v>
      </c>
    </row>
    <row r="12" spans="1:15">
      <c r="K12" s="10" t="s">
        <v>28</v>
      </c>
    </row>
  </sheetData>
  <sheetProtection algorithmName="SHA-512" hashValue="J4SqdBUIr1e8YrdCuQKwwwQVBgcbWvzbHTvI8O5bFOiamu8/kgkmWAc8AoYJJD3JwY7DmPeUhRObvJwYwwYEvQ==" saltValue="wLurqG5uyRArs/ZTkcGRNw=="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Formulaire</vt:lpstr>
      <vt:lpstr>Listes</vt:lpstr>
      <vt:lpstr>Formulaire!Zone_d_impression</vt:lpstr>
      <vt:lpstr>Listes!Zone_d_impression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cg@sepia-conseils.fr</dc:creator>
  <cp:lastModifiedBy>Johann Debril</cp:lastModifiedBy>
  <cp:lastPrinted>2026-01-08T14:47:53Z</cp:lastPrinted>
  <dcterms:created xsi:type="dcterms:W3CDTF">2024-07-11T13:50:52Z</dcterms:created>
  <dcterms:modified xsi:type="dcterms:W3CDTF">2026-04-13T15:03:40Z</dcterms:modified>
</cp:coreProperties>
</file>