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16-EAU ET ASSAINISSEMENT\GEPU_partage\SITE WEB\"/>
    </mc:Choice>
  </mc:AlternateContent>
  <bookViews>
    <workbookView xWindow="0" yWindow="0" windowWidth="28800" windowHeight="11700"/>
  </bookViews>
  <sheets>
    <sheet name="Formulaire formules" sheetId="12" r:id="rId1"/>
    <sheet name="Listes" sheetId="9" state="hidden" r:id="rId2"/>
  </sheets>
  <definedNames>
    <definedName name="_xlnm.Print_Area" localSheetId="0">'Formulaire formules'!$B$1:$O$144</definedName>
    <definedName name="_xlnm.Print_Area" localSheetId="1">Listes!$P$1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5" i="12" l="1"/>
  <c r="F71" i="12" l="1"/>
  <c r="N132" i="12" l="1"/>
  <c r="M132" i="12"/>
  <c r="L132" i="12"/>
  <c r="K132" i="12"/>
  <c r="J132" i="12"/>
  <c r="I132" i="12"/>
  <c r="H132" i="12"/>
  <c r="G132" i="12"/>
  <c r="F132" i="12"/>
  <c r="E132" i="12"/>
  <c r="N107" i="12"/>
  <c r="M107" i="12"/>
  <c r="L107" i="12"/>
  <c r="K107" i="12"/>
  <c r="J107" i="12"/>
  <c r="I107" i="12"/>
  <c r="H107" i="12"/>
  <c r="G107" i="12"/>
  <c r="F107" i="12"/>
  <c r="E107" i="12"/>
  <c r="N95" i="12"/>
  <c r="M95" i="12"/>
  <c r="L95" i="12"/>
  <c r="K95" i="12"/>
  <c r="J95" i="12"/>
  <c r="I95" i="12"/>
  <c r="H95" i="12"/>
  <c r="G95" i="12"/>
  <c r="F95" i="12"/>
  <c r="E95" i="12"/>
  <c r="N83" i="12"/>
  <c r="M83" i="12"/>
  <c r="L83" i="12"/>
  <c r="K83" i="12"/>
  <c r="J83" i="12"/>
  <c r="I83" i="12"/>
  <c r="H83" i="12"/>
  <c r="G83" i="12"/>
  <c r="F83" i="12"/>
  <c r="E83" i="12"/>
  <c r="N77" i="12"/>
  <c r="M77" i="12"/>
  <c r="L77" i="12"/>
  <c r="K77" i="12"/>
  <c r="J77" i="12"/>
  <c r="I77" i="12"/>
  <c r="H77" i="12"/>
  <c r="G77" i="12"/>
  <c r="F77" i="12"/>
  <c r="E77" i="12"/>
  <c r="F117" i="12" l="1"/>
  <c r="F116" i="12"/>
  <c r="F115" i="12"/>
  <c r="C48" i="12"/>
  <c r="E140" i="12" l="1"/>
  <c r="E135" i="12"/>
  <c r="E133" i="12"/>
  <c r="F126" i="12"/>
  <c r="F52" i="12"/>
  <c r="N60" i="12"/>
  <c r="N87" i="12" s="1"/>
  <c r="M60" i="12"/>
  <c r="M86" i="12" s="1"/>
  <c r="M88" i="12" s="1"/>
  <c r="L60" i="12"/>
  <c r="L89" i="12" s="1"/>
  <c r="K60" i="12"/>
  <c r="K89" i="12" s="1"/>
  <c r="J60" i="12"/>
  <c r="J90" i="12" s="1"/>
  <c r="I60" i="12"/>
  <c r="I89" i="12" s="1"/>
  <c r="H60" i="12"/>
  <c r="H89" i="12" s="1"/>
  <c r="G60" i="12"/>
  <c r="G89" i="12" s="1"/>
  <c r="M89" i="12"/>
  <c r="I87" i="12"/>
  <c r="M85" i="12"/>
  <c r="M138" i="12" s="1"/>
  <c r="I85" i="12"/>
  <c r="I138" i="12" s="1"/>
  <c r="N100" i="12"/>
  <c r="M100" i="12"/>
  <c r="L100" i="12"/>
  <c r="K100" i="12"/>
  <c r="J100" i="12"/>
  <c r="I100" i="12"/>
  <c r="H100" i="12"/>
  <c r="G100" i="12"/>
  <c r="N99" i="12"/>
  <c r="M99" i="12"/>
  <c r="L99" i="12"/>
  <c r="K99" i="12"/>
  <c r="J99" i="12"/>
  <c r="I99" i="12"/>
  <c r="H99" i="12"/>
  <c r="G99" i="12"/>
  <c r="N98" i="12"/>
  <c r="M98" i="12"/>
  <c r="L98" i="12"/>
  <c r="K98" i="12"/>
  <c r="J98" i="12"/>
  <c r="I98" i="12"/>
  <c r="H98" i="12"/>
  <c r="G98" i="12"/>
  <c r="N140" i="12"/>
  <c r="M140" i="12"/>
  <c r="L140" i="12"/>
  <c r="K140" i="12"/>
  <c r="J140" i="12"/>
  <c r="I140" i="12"/>
  <c r="H140" i="12"/>
  <c r="G140" i="12"/>
  <c r="N135" i="12"/>
  <c r="M135" i="12"/>
  <c r="L135" i="12"/>
  <c r="K135" i="12"/>
  <c r="J135" i="12"/>
  <c r="I135" i="12"/>
  <c r="H135" i="12"/>
  <c r="G135" i="12"/>
  <c r="N133" i="12"/>
  <c r="M133" i="12"/>
  <c r="L133" i="12"/>
  <c r="K133" i="12"/>
  <c r="J133" i="12"/>
  <c r="I133" i="12"/>
  <c r="H133" i="12"/>
  <c r="G133" i="12"/>
  <c r="F135" i="12"/>
  <c r="F133" i="12"/>
  <c r="F140" i="12"/>
  <c r="F100" i="12"/>
  <c r="F99" i="12"/>
  <c r="F98" i="12"/>
  <c r="F60" i="12"/>
  <c r="F90" i="12" s="1"/>
  <c r="N57" i="12"/>
  <c r="M57" i="12"/>
  <c r="L57" i="12"/>
  <c r="K57" i="12"/>
  <c r="J57" i="12"/>
  <c r="I57" i="12"/>
  <c r="H57" i="12"/>
  <c r="G57" i="12"/>
  <c r="F57" i="12"/>
  <c r="E57" i="12"/>
  <c r="N86" i="12" l="1"/>
  <c r="N88" i="12" s="1"/>
  <c r="N134" i="12"/>
  <c r="I90" i="12"/>
  <c r="I134" i="12"/>
  <c r="M134" i="12"/>
  <c r="I86" i="12"/>
  <c r="I88" i="12" s="1"/>
  <c r="M87" i="12"/>
  <c r="M90" i="12"/>
  <c r="K134" i="12"/>
  <c r="N85" i="12"/>
  <c r="N90" i="12" s="1"/>
  <c r="G90" i="12"/>
  <c r="F86" i="12"/>
  <c r="F88" i="12" s="1"/>
  <c r="J134" i="12"/>
  <c r="J85" i="12"/>
  <c r="J139" i="12" s="1"/>
  <c r="J86" i="12"/>
  <c r="J88" i="12" s="1"/>
  <c r="J87" i="12"/>
  <c r="J89" i="12"/>
  <c r="G134" i="12"/>
  <c r="K90" i="12"/>
  <c r="G85" i="12"/>
  <c r="K85" i="12"/>
  <c r="G86" i="12"/>
  <c r="G88" i="12" s="1"/>
  <c r="K86" i="12"/>
  <c r="K88" i="12" s="1"/>
  <c r="G87" i="12"/>
  <c r="K87" i="12"/>
  <c r="H90" i="12"/>
  <c r="L90" i="12"/>
  <c r="H134" i="12"/>
  <c r="L134" i="12"/>
  <c r="H85" i="12"/>
  <c r="L85" i="12"/>
  <c r="H86" i="12"/>
  <c r="H88" i="12" s="1"/>
  <c r="L86" i="12"/>
  <c r="L88" i="12" s="1"/>
  <c r="H87" i="12"/>
  <c r="L87" i="12"/>
  <c r="I139" i="12"/>
  <c r="M139" i="12"/>
  <c r="N137" i="12"/>
  <c r="I136" i="12"/>
  <c r="M136" i="12"/>
  <c r="I137" i="12"/>
  <c r="M137" i="12"/>
  <c r="N89" i="12"/>
  <c r="F87" i="12"/>
  <c r="F89" i="12"/>
  <c r="F134" i="12"/>
  <c r="F85" i="12"/>
  <c r="N138" i="12" l="1"/>
  <c r="N136" i="12"/>
  <c r="N139" i="12"/>
  <c r="J136" i="12"/>
  <c r="J138" i="12"/>
  <c r="J137" i="12"/>
  <c r="L139" i="12"/>
  <c r="L136" i="12"/>
  <c r="L138" i="12"/>
  <c r="L137" i="12"/>
  <c r="H139" i="12"/>
  <c r="H138" i="12"/>
  <c r="H137" i="12"/>
  <c r="H136" i="12"/>
  <c r="K139" i="12"/>
  <c r="K136" i="12"/>
  <c r="K137" i="12"/>
  <c r="K138" i="12"/>
  <c r="G138" i="12"/>
  <c r="G139" i="12"/>
  <c r="G137" i="12"/>
  <c r="G136" i="12"/>
  <c r="F136" i="12"/>
  <c r="F137" i="12"/>
  <c r="F138" i="12"/>
  <c r="F139" i="12"/>
  <c r="L73" i="12" l="1"/>
  <c r="I73" i="12"/>
  <c r="F73" i="12"/>
  <c r="D73" i="12"/>
  <c r="E60" i="12" l="1"/>
  <c r="E90" i="12" s="1"/>
  <c r="C47" i="12"/>
  <c r="E134" i="12" l="1"/>
  <c r="E66" i="12"/>
  <c r="E87" i="12"/>
  <c r="E86" i="12" s="1"/>
  <c r="E85" i="12"/>
  <c r="F66" i="12" l="1"/>
  <c r="E130" i="12"/>
  <c r="E137" i="12"/>
  <c r="E136" i="12"/>
  <c r="E99" i="12"/>
  <c r="E138" i="12" s="1"/>
  <c r="E100" i="12"/>
  <c r="E98" i="12"/>
  <c r="E89" i="12"/>
  <c r="E88" i="12"/>
  <c r="E139" i="12" l="1"/>
</calcChain>
</file>

<file path=xl/sharedStrings.xml><?xml version="1.0" encoding="utf-8"?>
<sst xmlns="http://schemas.openxmlformats.org/spreadsheetml/2006/main" count="216" uniqueCount="125">
  <si>
    <t>Tous les champs sur fond bleu clair doivent être renseignés.</t>
  </si>
  <si>
    <t>ZONAGE PLUVIAL DE
LANNION-TRÉGOR COMMUNAUTÉ</t>
  </si>
  <si>
    <t>DOCUMENTS A FOURNIR POUR LA DEMANDE D'URBANISME</t>
  </si>
  <si>
    <t>Le présent formulaire complété</t>
  </si>
  <si>
    <t>Les champs sur fond jaune clair indiquent les résultats des calculs.</t>
  </si>
  <si>
    <t>x</t>
  </si>
  <si>
    <t>ÉTAPE 2 – VITESSE D'INFILTRATION</t>
  </si>
  <si>
    <t>Structure d'infiltration</t>
  </si>
  <si>
    <t>Non</t>
  </si>
  <si>
    <t>Espace vert creux</t>
  </si>
  <si>
    <t>Oui</t>
  </si>
  <si>
    <t>Types de dispositifs</t>
  </si>
  <si>
    <t>Oui / Non</t>
  </si>
  <si>
    <t>&lt; 10</t>
  </si>
  <si>
    <t>de 10 à 30</t>
  </si>
  <si>
    <t>&gt; 30</t>
  </si>
  <si>
    <t>Type de dispositif</t>
  </si>
  <si>
    <t>Case à cocher</t>
  </si>
  <si>
    <t>Epaisseur</t>
  </si>
  <si>
    <t>x
x</t>
  </si>
  <si>
    <t>x
x
x</t>
  </si>
  <si>
    <t>L’ensemble des règles et recommandations de gestion des eaux pluviales est détaillé dans la notice réglementaire du zonage pluvial disponible en ligne.</t>
  </si>
  <si>
    <t>FORMULAIRE D'AIDE AU RESPECT DES RÈGLES ET RECOMMANDATIONS DU ZONAGE PLUVIAL
VALANT JUSTIFICATIF DE DIMENSIONNEMENT DANS LE CADRE D'UNE DEMANDE D'URBANISME</t>
  </si>
  <si>
    <t>Il est obligatoire de gérer un volume de 60 L par m² de surface d'apport, sur une surface d’infiltration minimale définie en fonction du type de dispositif et de la vitesse d'infiltration lorsqu'elle est est connue (cf. article 12A du zonage pluvial - méthode 1).</t>
  </si>
  <si>
    <t>liste</t>
  </si>
  <si>
    <t>espacement</t>
  </si>
  <si>
    <t>formule</t>
  </si>
  <si>
    <t>&gt; 10</t>
  </si>
  <si>
    <t>Autre (à préciser)</t>
  </si>
  <si>
    <t>Pelle mécanique</t>
  </si>
  <si>
    <t>Tarière à main</t>
  </si>
  <si>
    <t>Pelle à main</t>
  </si>
  <si>
    <t>Mode opératoire</t>
  </si>
  <si>
    <t>Essais infiltration</t>
  </si>
  <si>
    <t>Durée de vidange (h)</t>
  </si>
  <si>
    <t>Surface d'infiltration minimale (m²)</t>
  </si>
  <si>
    <t>Vitesse d'infiltration retenue (mm/h)</t>
  </si>
  <si>
    <t>Surface d'apport (m²)</t>
  </si>
  <si>
    <t>Identification du dispositif (à reporter sur le plan masse)</t>
  </si>
  <si>
    <t>Durée de vidange du dispositif (h)</t>
  </si>
  <si>
    <t>Surface d'infiltration envisagée (m²)</t>
  </si>
  <si>
    <t>ÉTAPE 4 (FACULTATIVE) – OPTIMISATION DES DIMENSIONS DE CHAQUE DISPOSITIF DE GESTION DES EAUX PLUVIALES</t>
  </si>
  <si>
    <r>
      <t>Volume minimal d'eau à gérer (m</t>
    </r>
    <r>
      <rPr>
        <vertAlign val="superscript"/>
        <sz val="11"/>
        <color theme="1"/>
        <rFont val="Montserrat"/>
      </rPr>
      <t>3</t>
    </r>
    <r>
      <rPr>
        <sz val="11"/>
        <color theme="1"/>
        <rFont val="Montserrat"/>
      </rPr>
      <t>)</t>
    </r>
  </si>
  <si>
    <t>ÉTAPE 3 – CALCUL DES DIMENSIONS MINIMALES DE CHAQUE DISPOSITIF DE GESTION DES EAUX PLUVIALES</t>
  </si>
  <si>
    <t>Si oui, sélectionner la classe d'épaisseur du substrat utilisé (cm)</t>
  </si>
  <si>
    <t>Si oui, indiquer la surface concernée (m²)</t>
  </si>
  <si>
    <t>Surface d'apport retenue (m²)</t>
  </si>
  <si>
    <t>Autre suface aménagée collectée (m²)</t>
  </si>
  <si>
    <t>Surface bâtie (m²)</t>
  </si>
  <si>
    <t>ÉTAPE 1 – CALCUL DE LA SURFACE COLLECTÉE PAR CHAQUE DISPOSITIF DE GESTION DES EAUX PLUVIALES</t>
  </si>
  <si>
    <t>colonne C</t>
  </si>
  <si>
    <t>Colonnes E à N</t>
  </si>
  <si>
    <t>Vous pouvez adapter les dimensions du dispositif, sous réserve de respecter la surface d’infiltration minimale imposée. L’augmentation de la surface d’infiltration améliore l’efficacité du dispositif. Elle peut s'accompagner d’une augmentation du volume de stockage, à condition que les dispositifs prévus restent intégrées à l'aménagement global (cf. article 9 du zonage pluvial).</t>
  </si>
  <si>
    <t>En % de la surface d'apport</t>
  </si>
  <si>
    <t>Profondeur moyenne des espaces verts creux OU
épaisseur moyenne des structures d'infiltration (cm)</t>
  </si>
  <si>
    <t>Surface d'infiltration recommandée (m²)
=&gt; ajustement à réaliser à l'étape 4</t>
  </si>
  <si>
    <t>Souhaitez-vous augmenter la surface d'infiltration du dispositif ?</t>
  </si>
  <si>
    <t>Une partie des toitures est-elle végétalisée ?</t>
  </si>
  <si>
    <t>Commune :</t>
  </si>
  <si>
    <t>Adresse :</t>
  </si>
  <si>
    <t>Intitulé de l'opération :</t>
  </si>
  <si>
    <t>https://www.lannion-tregor.com/vos-services/eau-et-assainissement/gestion-des-eaux-pluviales/regles-et-recommandations/</t>
  </si>
  <si>
    <t>https://www.lannion-tregor.com/vos-services/eau-et-assainissement/gestion-des-eaux-pluviales/professionnels/</t>
  </si>
  <si>
    <t>Le formulaire est accompagné d’un guide en ligne à destination des professionnels de l'aménagement.</t>
  </si>
  <si>
    <t>* Caractéristiques à renseigner : surface d'apport, surface d'infiltration, volume de stockage, profondeur moyenne (espaces verts creux) ou épaisseur moyenne (structure d'infiltration).
Les surfaces aménagées « autonomes »  (le cas échéant), sans impact sur le calcul de la surface d'apport, seront également à représenter.</t>
  </si>
  <si>
    <t>Joignez le formulaire complété à votre demande d'autorisation au format PDF :</t>
  </si>
  <si>
    <t>Le plan masse du projet faisant apparaître l'implantation du/des dispositif(s) de gestion des eaux pluviales et ses/leurs caractéristiques*</t>
  </si>
  <si>
    <t>1/ Menu Fichier → Enregistrer sous
2/ Menu déroulant "type"  → sélectionner PDF (*.pdf)
3/ Enregistrer</t>
  </si>
  <si>
    <t>Le projet comprend-il plus de 10 dispositifs à dimensionner ?</t>
  </si>
  <si>
    <t>La vitesse d'infiltration a-t-elle été mesurée ?</t>
  </si>
  <si>
    <t>Colonne F</t>
  </si>
  <si>
    <t>Profondeur essai</t>
  </si>
  <si>
    <t>&lt; 50 cm</t>
  </si>
  <si>
    <t>50 cm à 1 m</t>
  </si>
  <si>
    <t>&gt; 1m</t>
  </si>
  <si>
    <t>Durée</t>
  </si>
  <si>
    <t>&lt; 2h</t>
  </si>
  <si>
    <t>2h à 4h</t>
  </si>
  <si>
    <t>4h à 8h</t>
  </si>
  <si>
    <t>&gt; 8h</t>
  </si>
  <si>
    <t>Type de dispositif (sélectionnez dans la liste)</t>
  </si>
  <si>
    <t>https://georchestra.lannion-tregor.com/mviewer/?config=ltc_apps/pluih/config.xml#</t>
  </si>
  <si>
    <t>⚠ Non</t>
  </si>
  <si>
    <t>Débordement du dispositif selon un parcours à moindre dommage</t>
  </si>
  <si>
    <t>Absence de raccordements direct sur le réseau public de collecte</t>
  </si>
  <si>
    <t>Commentaire libre concernant les essais d'infiltration</t>
  </si>
  <si>
    <t>Commentaire libre concernant la gestion des débordements des dispositifs prévus</t>
  </si>
  <si>
    <r>
      <rPr>
        <b/>
        <sz val="10"/>
        <color theme="1"/>
        <rFont val="Montserrat"/>
      </rPr>
      <t>VULNERABILITE AU RUISSELLEMENT PLUVIAL</t>
    </r>
    <r>
      <rPr>
        <sz val="10"/>
        <color theme="1"/>
        <rFont val="Montserrat"/>
      </rPr>
      <t xml:space="preserve"> - A l'échelle de l'opération, le projet doit tenir compte de la vulnérabilité au ruissellement pluvial en anticipant les écoulements venant de l'amont qu’il est susceptible de recevoir, selon les règles énoncées à l'article 17 du zonage pluvial. Les principaux secteurs vulnérables aux inondations par ruissellement sont identifiés dans les prescriptions graphiques de la carte en ligne du PLUiH.</t>
    </r>
  </si>
  <si>
    <t>⚠ Oui</t>
  </si>
  <si>
    <t>ÉTAPE 6 – CONTRÔLE DES AUTRES RÈGLES ET RECOMMANDATIONS</t>
  </si>
  <si>
    <t>Les descentes d'eau sont disposées à l'extérieur des bâtiments</t>
  </si>
  <si>
    <t>Le zonage pluvial règlemente certains éléments de conception afin de garantir une gestion des eaux pluviales à la source et par infiltration, de façon intégrée à l’aménagement. Cela concernen en particulier les places de stationnement (article 7), les descentes d'eau des bâtiments et (article 10), l'acheminement de l'eau (article 10) et la profondeur des dispositifs d'infiltration (article 12E).</t>
  </si>
  <si>
    <t xml:space="preserve">Commentaire libre : </t>
  </si>
  <si>
    <t>Une activité particulière, présentant des risques de pollution des eaux pluviales, chroniques ou accidentelles, est prévue sur le site</t>
  </si>
  <si>
    <t>Débordement sans dommage</t>
  </si>
  <si>
    <t xml:space="preserve">PROJET DE GESTION DES EAUX PLUVIALES ET DIMENSIONNEMENT DES DISPOSITIFS </t>
  </si>
  <si>
    <t>Surface d'apport TOTALE du projet (m²)</t>
  </si>
  <si>
    <t>Surface d'apport déclarées dans les autres formulaires (m²)</t>
  </si>
  <si>
    <t>Surface d'apport déclarées dans le présent formulaire (m²)</t>
  </si>
  <si>
    <t>Les places de stationnement neuves sont aménagées avec un revêtement perméable ne contenant pas de plastique et une structure d'infiltration</t>
  </si>
  <si>
    <t>Il a pour objectif d’aider le pétitionnaire à :</t>
  </si>
  <si>
    <t>- anticiper les conséquences des pluies exceptionnelles, afin de limiter la vulnérabilité du projet au ruissellement pluvial provenant de l’amont et d’éviter toute aggravation de la situation en aval, conformément aux dispositions des articles 16 et 17.</t>
  </si>
  <si>
    <t>GRAND PROJET (PLUSIEURS LOTS ET/OU AMÉNAGEMENT D'ESPACES COLLECTIFS OU PUBLICS)</t>
  </si>
  <si>
    <t>- dimensionner chaque dispositif de gestion des eaux pluviales pour permettre la rétention temporaire d’un volume de 60 L/m² de surface d’apport, sur une surface d’infiltration minimale, conformément aux dispositions de l’article 12 ;</t>
  </si>
  <si>
    <t>RÉCAPITULATIF DE CHAQUE DISPOSITIF POUR LE SERVICE INSTRUCTEUR</t>
  </si>
  <si>
    <r>
      <t xml:space="preserve">Ce formulaire engage le pétitionnaire à respecter les règles et recommandations du zonage pluvial de Lannion-Trégor Communauté pour </t>
    </r>
    <r>
      <rPr>
        <b/>
        <u/>
        <sz val="11"/>
        <color theme="1"/>
        <rFont val="Montserrat"/>
      </rPr>
      <t>les grands projets dont la surface d’apport générée dépasse plusieurs centaines de mètres carrés et pour lesquels plusieurs dispositifs de gestion des eaux pluviales sont prévus</t>
    </r>
    <r>
      <rPr>
        <sz val="11"/>
        <color theme="1"/>
        <rFont val="Montserrat"/>
      </rPr>
      <t>.</t>
    </r>
  </si>
  <si>
    <r>
      <t xml:space="preserve">Une adaptation de la règle de dimensionnement définie à l'article 12 (par exemple en cas de risque particulier, de contrainte réglementaire ou en zone urbaine dense) ou le recours à une méthode normée pour le dimensionnement des dispositifs est possible. </t>
    </r>
    <r>
      <rPr>
        <b/>
        <sz val="11"/>
        <color theme="1"/>
        <rFont val="Montserrat"/>
      </rPr>
      <t>Dans ce cas, le présent formulaire n’est pas adapté et le pétitionnaire devra fournir ses propres documents et justificatifs.</t>
    </r>
  </si>
  <si>
    <r>
      <t xml:space="preserve">Le formulaire permet de dimensionner jusqu’à 10 dispositifs de gestion des eaux pluviales. </t>
    </r>
    <r>
      <rPr>
        <u/>
        <sz val="11"/>
        <color theme="1"/>
        <rFont val="Montserrat SemiBold"/>
      </rPr>
      <t>Si le projet comporte plus de 10 dispositifs de gestion des eaux pluviales, plusieurs formulaires doivent être remplis.</t>
    </r>
  </si>
  <si>
    <t xml:space="preserve">  Les éléments relatifs aux essais d'infiltration réalisés* (obligatoire lorsque la surface d'apport est supérieure à 300 m²)</t>
  </si>
  <si>
    <t>* Fournir le plan de localisation des essais d'infiltration et le rapport de présentation des essais réalisés (type d'essais, profondeur, mesures, valeur retenue)</t>
  </si>
  <si>
    <t>La réalisation d'un essai d'infiltration dans l'emprise du projet est obligatoire lorsque la surface d'apport totale du projet est supérieure ou égale à 300 m² (cf. article 11 du zonage pluvial).</t>
  </si>
  <si>
    <t>Vous devez vous assurer d’avoir anticipé les conséquences des pluies exceptionnelles de et pour votre projet. Pour plus d'informations, consultez la rubrique 6 du guide professionnel en ligne.</t>
  </si>
  <si>
    <t>La surface d’apport correspond à la somme des surfaces bâties et de l’ensemble des surfaces aménagées dont les eaux pluviales sont dirigées vers le dispositif de gestion à dimensionner. Pour plus d'informations, consultez la rubrique 5 du guide professionnel en ligne.</t>
  </si>
  <si>
    <r>
      <rPr>
        <b/>
        <sz val="10"/>
        <color theme="1"/>
        <rFont val="Montserrat"/>
      </rPr>
      <t>DEBORDEMENT DES DISPOSITIFS LORS DES PLUIES EXCEPTIONNELLES</t>
    </r>
    <r>
      <rPr>
        <sz val="10"/>
        <color theme="1"/>
        <rFont val="Montserrat"/>
      </rPr>
      <t xml:space="preserve"> - En cas de débordement du dispositif lors des pluies exceptionnelles, les eaux pluviales doivent suivre un parcours à moindre dommage pour le projet lui-même et pour les enjeux (personnes et biens) existants à l’aval, sans raccordement direct au réseau public de collecte des eaux pluviales, selon la règle énoncée à l'article 16 du zonage pluvial. </t>
    </r>
    <r>
      <rPr>
        <b/>
        <u/>
        <sz val="10"/>
        <color theme="1"/>
        <rFont val="Montserrat"/>
      </rPr>
      <t>Le point de débordement de chaque dispositif d'infiltration doit apparaître sur un plan du projet.</t>
    </r>
  </si>
  <si>
    <t>IDENTIFICATION DE L’OPÉRATION</t>
  </si>
  <si>
    <t>ÉTAPE 5 – DÉBORDEMENT ET RUISSELLEMENT PLUVIAL</t>
  </si>
  <si>
    <t>Profondeur (espace vert creux)
OU épaisseur (structure d'infiltration) moyenne (cm)</t>
  </si>
  <si>
    <t>Taux d'étalement pluvial (%)</t>
  </si>
  <si>
    <t>Non concerné</t>
  </si>
  <si>
    <t>Des éléments sensibles sont exposés au ruissellement
au droit et/ou à l’aval du projet</t>
  </si>
  <si>
    <t>Le projet d'aménagement est situé dans une zone
vulnérable aux ruissellements</t>
  </si>
  <si>
    <t>Le projet est susceptible de recevoir des écoulements
venant de l’amont</t>
  </si>
  <si>
    <t>Les descentes d'eau sont renvoyées vers un dispositif d'infiltration
et non raccordées directement sur une réseau souterrain</t>
  </si>
  <si>
    <t>Les eaux pluviales sont gérées de manière gravitaire
(aucun dispositif de pompage n'est prévu sur le projet)</t>
  </si>
  <si>
    <t>Les dispositifs d'infiltration sont situés en surface ou à 
moins de 1 mètre de profondeur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</si>
</sst>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8">
    <font>
      <sz val="11"/>
      <color theme="1"/>
      <name val="Aptos Narrow"/>
      <family val="2"/>
      <scheme val="minor"/>
    </font>
    <font>
      <sz val="11"/>
      <color theme="1"/>
      <name val="Aptos Narrow"/>
      <family val="2"/>
      <scheme val="minor"/>
    </font>
    <font>
      <sz val="10"/>
      <color theme="1"/>
      <name val="Montserrat Medium"/>
      <family val="3"/>
    </font>
    <font>
      <sz val="10"/>
      <color theme="1"/>
      <name val="Montserrat Bold"/>
    </font>
    <font>
      <sz val="11"/>
      <color theme="1"/>
      <name val="Montserrat"/>
    </font>
    <font>
      <sz val="10"/>
      <color theme="1"/>
      <name val="Montserrat"/>
    </font>
    <font>
      <sz val="16"/>
      <color theme="1"/>
      <name val="Montserrat"/>
    </font>
    <font>
      <b/>
      <sz val="10.5"/>
      <color theme="0"/>
      <name val="Montserrat"/>
    </font>
    <font>
      <sz val="10"/>
      <color theme="0"/>
      <name val="Montserrat"/>
    </font>
    <font>
      <u/>
      <sz val="11"/>
      <color theme="4" tint="-0.249977111117893"/>
      <name val="Montserrat"/>
    </font>
    <font>
      <i/>
      <sz val="10"/>
      <color theme="1"/>
      <name val="Montserrat"/>
    </font>
    <font>
      <sz val="11"/>
      <name val="Montserrat"/>
    </font>
    <font>
      <sz val="12"/>
      <color theme="0"/>
      <name val="Montserrat SemiBold"/>
    </font>
    <font>
      <sz val="11"/>
      <color theme="0"/>
      <name val="Montserrat SemiBold"/>
    </font>
    <font>
      <sz val="16"/>
      <color theme="1"/>
      <name val="Montserrat SemiBold"/>
    </font>
    <font>
      <sz val="11"/>
      <color theme="1"/>
      <name val="Montserrat SemiBold"/>
    </font>
    <font>
      <u/>
      <sz val="11"/>
      <color theme="1"/>
      <name val="Montserrat SemiBold"/>
    </font>
    <font>
      <sz val="10"/>
      <name val="Montserrat"/>
    </font>
    <font>
      <vertAlign val="superscript"/>
      <sz val="11"/>
      <color theme="1"/>
      <name val="Montserrat"/>
    </font>
    <font>
      <sz val="11"/>
      <color rgb="FFFF0000"/>
      <name val="Montserrat"/>
    </font>
    <font>
      <sz val="9"/>
      <color theme="1"/>
      <name val="Montserrat"/>
    </font>
    <font>
      <sz val="9"/>
      <name val="Montserrat"/>
    </font>
    <font>
      <u/>
      <sz val="11"/>
      <color theme="10"/>
      <name val="Aptos Narrow"/>
      <family val="2"/>
      <scheme val="minor"/>
    </font>
    <font>
      <u/>
      <sz val="10"/>
      <color theme="10"/>
      <name val="Montserrat"/>
    </font>
    <font>
      <b/>
      <sz val="10"/>
      <color theme="1"/>
      <name val="Montserrat"/>
    </font>
    <font>
      <b/>
      <sz val="11"/>
      <color theme="1"/>
      <name val="Montserrat"/>
    </font>
    <font>
      <b/>
      <u/>
      <sz val="11"/>
      <color theme="1"/>
      <name val="Montserrat"/>
    </font>
    <font>
      <b/>
      <u/>
      <sz val="10"/>
      <color theme="1"/>
      <name val="Montserrat"/>
    </font>
  </fonts>
  <fills count="11">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rgb="FFFFE50D"/>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indexed="64"/>
      </left>
      <right style="thin">
        <color indexed="64"/>
      </right>
      <top style="thin">
        <color theme="0" tint="-0.499984740745262"/>
      </top>
      <bottom/>
      <diagonal/>
    </border>
    <border>
      <left style="thin">
        <color indexed="64"/>
      </left>
      <right style="thin">
        <color theme="0" tint="-0.499984740745262"/>
      </right>
      <top style="thin">
        <color theme="0" tint="-0.499984740745262"/>
      </top>
      <bottom/>
      <diagonal/>
    </border>
  </borders>
  <cellStyleXfs count="3">
    <xf numFmtId="0" fontId="0" fillId="0" borderId="0"/>
    <xf numFmtId="9" fontId="1" fillId="0" borderId="0" applyFont="0" applyFill="0" applyBorder="0" applyAlignment="0" applyProtection="0"/>
    <xf numFmtId="0" fontId="22" fillId="0" borderId="0" applyNumberFormat="0" applyFill="0" applyBorder="0" applyAlignment="0" applyProtection="0"/>
  </cellStyleXfs>
  <cellXfs count="139">
    <xf numFmtId="0" fontId="0" fillId="0" borderId="0" xfId="0"/>
    <xf numFmtId="0" fontId="3" fillId="8" borderId="1" xfId="0" applyFont="1" applyFill="1" applyBorder="1" applyProtection="1"/>
    <xf numFmtId="0" fontId="3" fillId="0" borderId="0" xfId="0" applyFont="1" applyProtection="1"/>
    <xf numFmtId="0" fontId="2" fillId="0" borderId="14" xfId="0" applyFont="1" applyBorder="1" applyProtection="1"/>
    <xf numFmtId="0" fontId="2" fillId="0" borderId="0" xfId="0" applyFont="1" applyProtection="1"/>
    <xf numFmtId="0" fontId="2" fillId="0" borderId="1" xfId="0" applyFont="1" applyBorder="1" applyProtection="1"/>
    <xf numFmtId="0" fontId="5" fillId="0" borderId="0" xfId="0" applyFont="1" applyAlignment="1" applyProtection="1">
      <alignment vertical="center"/>
      <protection hidden="1"/>
    </xf>
    <xf numFmtId="0" fontId="5" fillId="0" borderId="15" xfId="0" applyFont="1" applyBorder="1" applyAlignment="1" applyProtection="1">
      <alignment vertical="center"/>
      <protection hidden="1"/>
    </xf>
    <xf numFmtId="0" fontId="5" fillId="0" borderId="8" xfId="0" applyFont="1" applyBorder="1" applyAlignment="1" applyProtection="1">
      <alignment vertical="center"/>
      <protection hidden="1"/>
    </xf>
    <xf numFmtId="0" fontId="4" fillId="0" borderId="0" xfId="0" applyFont="1" applyAlignment="1" applyProtection="1">
      <alignment horizontal="center" vertical="center"/>
      <protection hidden="1"/>
    </xf>
    <xf numFmtId="0" fontId="5" fillId="0" borderId="10" xfId="0" applyFont="1" applyBorder="1" applyAlignment="1" applyProtection="1">
      <alignment vertical="center"/>
      <protection hidden="1"/>
    </xf>
    <xf numFmtId="0" fontId="5" fillId="0" borderId="11" xfId="0" applyFont="1" applyBorder="1" applyAlignment="1" applyProtection="1">
      <alignment vertical="center"/>
      <protection hidden="1"/>
    </xf>
    <xf numFmtId="0" fontId="7" fillId="0" borderId="11" xfId="0" applyFont="1" applyBorder="1" applyAlignment="1" applyProtection="1">
      <alignment horizontal="left" vertical="center" indent="1"/>
      <protection hidden="1"/>
    </xf>
    <xf numFmtId="0" fontId="8" fillId="0" borderId="11" xfId="0" applyFont="1" applyBorder="1" applyAlignment="1" applyProtection="1">
      <alignment vertical="center"/>
      <protection hidden="1"/>
    </xf>
    <xf numFmtId="0" fontId="8" fillId="0" borderId="12" xfId="0" applyFont="1" applyBorder="1" applyAlignment="1" applyProtection="1">
      <alignment vertical="center"/>
      <protection hidden="1"/>
    </xf>
    <xf numFmtId="0" fontId="5" fillId="0" borderId="5" xfId="0" applyFont="1" applyBorder="1" applyAlignment="1" applyProtection="1">
      <alignment vertical="center"/>
      <protection hidden="1"/>
    </xf>
    <xf numFmtId="0" fontId="5" fillId="0" borderId="6" xfId="0" applyFont="1" applyBorder="1" applyAlignment="1" applyProtection="1">
      <alignment vertical="center"/>
      <protection hidden="1"/>
    </xf>
    <xf numFmtId="0" fontId="7" fillId="0" borderId="6" xfId="0" applyFont="1" applyBorder="1" applyAlignment="1" applyProtection="1">
      <alignment horizontal="left" vertical="center" indent="1"/>
      <protection hidden="1"/>
    </xf>
    <xf numFmtId="0" fontId="8" fillId="0" borderId="6" xfId="0" applyFont="1" applyBorder="1" applyAlignment="1" applyProtection="1">
      <alignment vertical="center"/>
      <protection hidden="1"/>
    </xf>
    <xf numFmtId="0" fontId="8" fillId="0" borderId="7" xfId="0" applyFont="1" applyBorder="1" applyAlignment="1" applyProtection="1">
      <alignment vertical="center"/>
      <protection hidden="1"/>
    </xf>
    <xf numFmtId="0" fontId="4" fillId="0" borderId="9" xfId="0" applyFont="1" applyBorder="1" applyAlignment="1" applyProtection="1">
      <alignment vertical="center" wrapText="1"/>
      <protection hidden="1"/>
    </xf>
    <xf numFmtId="0" fontId="7" fillId="0" borderId="0" xfId="0" applyFont="1" applyAlignment="1" applyProtection="1">
      <alignment vertical="center"/>
      <protection hidden="1"/>
    </xf>
    <xf numFmtId="0" fontId="8" fillId="0" borderId="0" xfId="0" applyFont="1" applyAlignment="1" applyProtection="1">
      <alignment vertical="center"/>
      <protection hidden="1"/>
    </xf>
    <xf numFmtId="0" fontId="8" fillId="0" borderId="9" xfId="0" applyFont="1" applyBorder="1" applyAlignment="1" applyProtection="1">
      <alignment vertical="center"/>
      <protection hidden="1"/>
    </xf>
    <xf numFmtId="0" fontId="6" fillId="0" borderId="0" xfId="0" applyFont="1" applyAlignment="1" applyProtection="1">
      <alignment horizontal="center" vertical="center"/>
      <protection hidden="1"/>
    </xf>
    <xf numFmtId="0" fontId="11"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11" fillId="0" borderId="0" xfId="0" applyFont="1" applyAlignment="1" applyProtection="1">
      <alignment horizontal="left" vertical="center" indent="1"/>
      <protection hidden="1"/>
    </xf>
    <xf numFmtId="0" fontId="5" fillId="3" borderId="5" xfId="0" applyFont="1" applyFill="1" applyBorder="1" applyAlignment="1" applyProtection="1">
      <alignment vertical="center"/>
      <protection hidden="1"/>
    </xf>
    <xf numFmtId="0" fontId="5" fillId="3" borderId="7" xfId="0" applyFont="1" applyFill="1" applyBorder="1" applyAlignment="1" applyProtection="1">
      <alignment vertical="center"/>
      <protection hidden="1"/>
    </xf>
    <xf numFmtId="0" fontId="5" fillId="3" borderId="10" xfId="0" applyFont="1" applyFill="1" applyBorder="1" applyAlignment="1" applyProtection="1">
      <alignment vertical="center"/>
      <protection hidden="1"/>
    </xf>
    <xf numFmtId="0" fontId="5" fillId="3" borderId="12" xfId="0" applyFont="1" applyFill="1" applyBorder="1" applyAlignment="1" applyProtection="1">
      <alignment vertical="center"/>
      <protection hidden="1"/>
    </xf>
    <xf numFmtId="0" fontId="5" fillId="0" borderId="18" xfId="0" applyFont="1" applyBorder="1" applyAlignment="1" applyProtection="1">
      <alignment vertical="center"/>
      <protection hidden="1"/>
    </xf>
    <xf numFmtId="0" fontId="5" fillId="0" borderId="17" xfId="0" applyFont="1" applyBorder="1" applyAlignment="1" applyProtection="1">
      <alignment horizontal="left" vertical="center"/>
      <protection hidden="1"/>
    </xf>
    <xf numFmtId="0" fontId="5" fillId="0" borderId="17" xfId="0" applyFont="1" applyBorder="1" applyAlignment="1" applyProtection="1">
      <alignment vertical="center"/>
      <protection hidden="1"/>
    </xf>
    <xf numFmtId="0" fontId="5" fillId="0" borderId="19" xfId="0" applyFont="1" applyBorder="1" applyAlignment="1" applyProtection="1">
      <alignment vertical="center"/>
      <protection hidden="1"/>
    </xf>
    <xf numFmtId="0" fontId="5" fillId="0" borderId="0" xfId="0" applyFont="1" applyBorder="1" applyAlignment="1" applyProtection="1">
      <alignment vertical="center"/>
      <protection hidden="1"/>
    </xf>
    <xf numFmtId="0" fontId="4" fillId="0" borderId="0" xfId="0" applyFont="1" applyBorder="1" applyAlignment="1" applyProtection="1">
      <alignment horizontal="center" vertical="center"/>
      <protection hidden="1"/>
    </xf>
    <xf numFmtId="3" fontId="15" fillId="9" borderId="16" xfId="0" applyNumberFormat="1" applyFont="1" applyFill="1" applyBorder="1" applyAlignment="1" applyProtection="1">
      <alignment horizontal="center" vertical="center"/>
      <protection hidden="1"/>
    </xf>
    <xf numFmtId="3" fontId="4" fillId="6" borderId="16" xfId="0" applyNumberFormat="1" applyFont="1" applyFill="1" applyBorder="1" applyAlignment="1" applyProtection="1">
      <alignment horizontal="center" vertical="center"/>
      <protection hidden="1"/>
    </xf>
    <xf numFmtId="0" fontId="5" fillId="0" borderId="0" xfId="0" applyFont="1" applyAlignment="1" applyProtection="1">
      <alignment vertical="center" wrapText="1"/>
      <protection hidden="1"/>
    </xf>
    <xf numFmtId="164" fontId="4" fillId="6" borderId="16" xfId="0" applyNumberFormat="1" applyFont="1" applyFill="1" applyBorder="1" applyAlignment="1" applyProtection="1">
      <alignment horizontal="center" vertical="center"/>
      <protection hidden="1"/>
    </xf>
    <xf numFmtId="9" fontId="4" fillId="6" borderId="16" xfId="0" applyNumberFormat="1" applyFont="1" applyFill="1" applyBorder="1" applyAlignment="1" applyProtection="1">
      <alignment horizontal="center" vertical="center"/>
      <protection hidden="1"/>
    </xf>
    <xf numFmtId="0" fontId="20" fillId="0" borderId="18" xfId="0" applyFont="1" applyBorder="1" applyAlignment="1" applyProtection="1">
      <alignment vertical="center"/>
      <protection hidden="1"/>
    </xf>
    <xf numFmtId="3" fontId="20" fillId="6" borderId="16" xfId="0" applyNumberFormat="1" applyFont="1" applyFill="1" applyBorder="1" applyAlignment="1" applyProtection="1">
      <alignment horizontal="center" vertical="center"/>
      <protection hidden="1"/>
    </xf>
    <xf numFmtId="0" fontId="20" fillId="0" borderId="19" xfId="0" applyFont="1" applyBorder="1" applyAlignment="1" applyProtection="1">
      <alignment vertical="center"/>
      <protection hidden="1"/>
    </xf>
    <xf numFmtId="0" fontId="20" fillId="0" borderId="0" xfId="0" applyFont="1" applyAlignment="1" applyProtection="1">
      <alignment vertical="center"/>
      <protection hidden="1"/>
    </xf>
    <xf numFmtId="0" fontId="20" fillId="0" borderId="15" xfId="0" applyFont="1" applyBorder="1" applyAlignment="1" applyProtection="1">
      <alignment vertical="center"/>
      <protection hidden="1"/>
    </xf>
    <xf numFmtId="1" fontId="4" fillId="6" borderId="16" xfId="0" applyNumberFormat="1" applyFont="1" applyFill="1" applyBorder="1" applyAlignment="1" applyProtection="1">
      <alignment horizontal="center" vertical="center"/>
      <protection hidden="1"/>
    </xf>
    <xf numFmtId="9" fontId="4" fillId="6" borderId="16" xfId="1" applyFont="1" applyFill="1" applyBorder="1" applyAlignment="1" applyProtection="1">
      <alignment horizontal="center" vertical="center"/>
      <protection hidden="1"/>
    </xf>
    <xf numFmtId="1" fontId="15" fillId="3" borderId="16" xfId="0" applyNumberFormat="1" applyFont="1" applyFill="1" applyBorder="1" applyAlignment="1" applyProtection="1">
      <alignment horizontal="center" vertical="center"/>
      <protection hidden="1"/>
    </xf>
    <xf numFmtId="164" fontId="4" fillId="3" borderId="16" xfId="0" applyNumberFormat="1" applyFont="1" applyFill="1" applyBorder="1" applyAlignment="1" applyProtection="1">
      <alignment horizontal="center" vertical="center" wrapText="1"/>
      <protection hidden="1"/>
    </xf>
    <xf numFmtId="1" fontId="4" fillId="3" borderId="16" xfId="0" applyNumberFormat="1" applyFont="1" applyFill="1" applyBorder="1" applyAlignment="1" applyProtection="1">
      <alignment horizontal="center" vertical="center"/>
      <protection hidden="1"/>
    </xf>
    <xf numFmtId="165" fontId="4" fillId="3" borderId="16" xfId="0" applyNumberFormat="1" applyFont="1" applyFill="1" applyBorder="1" applyAlignment="1" applyProtection="1">
      <alignment horizontal="center" vertical="center"/>
      <protection hidden="1"/>
    </xf>
    <xf numFmtId="0" fontId="17" fillId="0" borderId="15" xfId="0" applyFont="1" applyBorder="1" applyAlignment="1" applyProtection="1">
      <alignment vertical="center"/>
      <protection hidden="1"/>
    </xf>
    <xf numFmtId="0" fontId="5" fillId="0" borderId="23" xfId="0" applyFont="1" applyBorder="1" applyAlignment="1" applyProtection="1">
      <alignment vertical="center"/>
      <protection hidden="1"/>
    </xf>
    <xf numFmtId="0" fontId="5" fillId="0" borderId="24" xfId="0" applyFont="1" applyBorder="1" applyAlignment="1" applyProtection="1">
      <alignment horizontal="left" vertical="center"/>
      <protection hidden="1"/>
    </xf>
    <xf numFmtId="0" fontId="5" fillId="0" borderId="24" xfId="0" applyFont="1" applyBorder="1" applyAlignment="1" applyProtection="1">
      <alignment vertical="center"/>
      <protection hidden="1"/>
    </xf>
    <xf numFmtId="0" fontId="5" fillId="0" borderId="25" xfId="0" applyFont="1" applyBorder="1" applyAlignment="1" applyProtection="1">
      <alignment vertical="center"/>
      <protection hidden="1"/>
    </xf>
    <xf numFmtId="0" fontId="11" fillId="0" borderId="0" xfId="0" applyFont="1" applyBorder="1" applyAlignment="1" applyProtection="1">
      <alignment vertical="center"/>
      <protection hidden="1"/>
    </xf>
    <xf numFmtId="0" fontId="11" fillId="0" borderId="15" xfId="0" applyFont="1" applyBorder="1" applyAlignment="1" applyProtection="1">
      <alignment vertical="center"/>
      <protection hidden="1"/>
    </xf>
    <xf numFmtId="0" fontId="11" fillId="0" borderId="15" xfId="0" applyFont="1" applyBorder="1" applyAlignment="1" applyProtection="1">
      <alignment vertical="center" wrapText="1"/>
      <protection hidden="1"/>
    </xf>
    <xf numFmtId="0" fontId="19" fillId="0" borderId="15" xfId="0" applyFont="1" applyBorder="1" applyAlignment="1" applyProtection="1">
      <alignment vertical="center"/>
      <protection hidden="1"/>
    </xf>
    <xf numFmtId="0" fontId="21" fillId="0" borderId="15" xfId="0" applyFont="1" applyBorder="1" applyAlignment="1" applyProtection="1">
      <alignment vertical="center" wrapText="1"/>
      <protection hidden="1"/>
    </xf>
    <xf numFmtId="0" fontId="5" fillId="0" borderId="0" xfId="0" applyFont="1" applyBorder="1" applyAlignment="1" applyProtection="1">
      <alignment horizontal="right" vertical="center"/>
      <protection hidden="1"/>
    </xf>
    <xf numFmtId="0" fontId="5" fillId="0" borderId="18" xfId="0" applyFont="1" applyBorder="1" applyAlignment="1" applyProtection="1">
      <alignment horizontal="left" vertical="center"/>
      <protection hidden="1"/>
    </xf>
    <xf numFmtId="0" fontId="5" fillId="0" borderId="0" xfId="0" applyFont="1" applyBorder="1" applyAlignment="1" applyProtection="1">
      <alignment horizontal="left" vertical="center"/>
      <protection hidden="1"/>
    </xf>
    <xf numFmtId="0" fontId="6" fillId="2" borderId="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3" fontId="4" fillId="2" borderId="16" xfId="0" applyNumberFormat="1" applyFont="1" applyFill="1" applyBorder="1" applyAlignment="1" applyProtection="1">
      <alignment horizontal="center" vertical="center"/>
      <protection locked="0"/>
    </xf>
    <xf numFmtId="3" fontId="4" fillId="2" borderId="16" xfId="0" applyNumberFormat="1" applyFont="1" applyFill="1" applyBorder="1" applyAlignment="1" applyProtection="1">
      <alignment horizontal="right" vertical="center" indent="1"/>
      <protection locked="0"/>
    </xf>
    <xf numFmtId="0" fontId="4" fillId="2" borderId="16" xfId="0" applyFont="1" applyFill="1" applyBorder="1" applyAlignment="1" applyProtection="1">
      <alignment horizontal="center" vertical="center"/>
      <protection locked="0"/>
    </xf>
    <xf numFmtId="49" fontId="4" fillId="2" borderId="16" xfId="0" applyNumberFormat="1"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wrapText="1"/>
      <protection locked="0"/>
    </xf>
    <xf numFmtId="164" fontId="4" fillId="2" borderId="16" xfId="0" applyNumberFormat="1"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protection locked="0"/>
    </xf>
    <xf numFmtId="0" fontId="4" fillId="3" borderId="16" xfId="0" applyFont="1" applyFill="1" applyBorder="1" applyAlignment="1" applyProtection="1">
      <alignment horizontal="left" vertical="center"/>
      <protection hidden="1"/>
    </xf>
    <xf numFmtId="0" fontId="15" fillId="3" borderId="16" xfId="0" applyFont="1" applyFill="1" applyBorder="1" applyAlignment="1" applyProtection="1">
      <alignment horizontal="left" vertical="center"/>
      <protection hidden="1"/>
    </xf>
    <xf numFmtId="0" fontId="4" fillId="3" borderId="16" xfId="0" applyFont="1" applyFill="1" applyBorder="1" applyAlignment="1" applyProtection="1">
      <alignment horizontal="left" vertical="center" wrapText="1"/>
      <protection hidden="1"/>
    </xf>
    <xf numFmtId="0" fontId="5" fillId="0" borderId="20" xfId="0" applyFont="1" applyBorder="1" applyAlignment="1" applyProtection="1">
      <alignment horizontal="right" vertical="center"/>
      <protection hidden="1"/>
    </xf>
    <xf numFmtId="0" fontId="5" fillId="0" borderId="22" xfId="0" applyFont="1" applyBorder="1" applyAlignment="1" applyProtection="1">
      <alignment horizontal="right" vertical="center"/>
      <protection hidden="1"/>
    </xf>
    <xf numFmtId="0" fontId="5" fillId="0" borderId="16" xfId="0" applyFont="1" applyBorder="1" applyAlignment="1" applyProtection="1">
      <alignment horizontal="left" vertical="top" wrapText="1"/>
      <protection hidden="1"/>
    </xf>
    <xf numFmtId="0" fontId="20" fillId="2" borderId="16" xfId="0" applyNumberFormat="1" applyFont="1" applyFill="1" applyBorder="1" applyAlignment="1" applyProtection="1">
      <alignment horizontal="left" vertical="center" wrapText="1"/>
      <protection locked="0"/>
    </xf>
    <xf numFmtId="0" fontId="5" fillId="0" borderId="16" xfId="0" applyFont="1" applyBorder="1" applyAlignment="1" applyProtection="1">
      <alignment horizontal="right" vertical="top" wrapText="1"/>
      <protection hidden="1"/>
    </xf>
    <xf numFmtId="0" fontId="13" fillId="4" borderId="13" xfId="0" applyFont="1" applyFill="1" applyBorder="1" applyAlignment="1" applyProtection="1">
      <alignment horizontal="left" vertical="center" indent="1"/>
      <protection hidden="1"/>
    </xf>
    <xf numFmtId="0" fontId="4" fillId="10" borderId="16" xfId="0" applyFont="1" applyFill="1" applyBorder="1" applyAlignment="1" applyProtection="1">
      <alignment horizontal="left" vertical="center"/>
      <protection hidden="1"/>
    </xf>
    <xf numFmtId="0" fontId="4" fillId="10" borderId="16" xfId="0" applyFont="1" applyFill="1" applyBorder="1" applyAlignment="1" applyProtection="1">
      <alignment horizontal="left" vertical="center" wrapText="1"/>
      <protection hidden="1"/>
    </xf>
    <xf numFmtId="0" fontId="5" fillId="0" borderId="22" xfId="0" applyFont="1" applyBorder="1" applyAlignment="1" applyProtection="1">
      <alignment horizontal="left" vertical="top"/>
      <protection hidden="1"/>
    </xf>
    <xf numFmtId="0" fontId="5" fillId="3" borderId="20" xfId="0" applyFont="1" applyFill="1" applyBorder="1" applyAlignment="1" applyProtection="1">
      <alignment horizontal="left" vertical="center" wrapText="1"/>
      <protection hidden="1"/>
    </xf>
    <xf numFmtId="0" fontId="5" fillId="3" borderId="21" xfId="0" applyFont="1" applyFill="1" applyBorder="1" applyAlignment="1" applyProtection="1">
      <alignment horizontal="left" vertical="center" wrapText="1"/>
      <protection hidden="1"/>
    </xf>
    <xf numFmtId="0" fontId="5" fillId="3" borderId="22" xfId="0" applyFont="1" applyFill="1" applyBorder="1" applyAlignment="1" applyProtection="1">
      <alignment horizontal="left" vertical="center" wrapText="1"/>
      <protection hidden="1"/>
    </xf>
    <xf numFmtId="0" fontId="5" fillId="3" borderId="26" xfId="0" applyFont="1" applyFill="1" applyBorder="1" applyAlignment="1" applyProtection="1">
      <alignment horizontal="left" vertical="center" wrapText="1"/>
      <protection hidden="1"/>
    </xf>
    <xf numFmtId="0" fontId="5" fillId="3" borderId="17" xfId="0" applyFont="1" applyFill="1" applyBorder="1" applyAlignment="1" applyProtection="1">
      <alignment horizontal="left" vertical="center" wrapText="1"/>
      <protection hidden="1"/>
    </xf>
    <xf numFmtId="0" fontId="5" fillId="3" borderId="27" xfId="0" applyFont="1" applyFill="1" applyBorder="1" applyAlignment="1" applyProtection="1">
      <alignment horizontal="left" vertical="center" wrapText="1"/>
      <protection hidden="1"/>
    </xf>
    <xf numFmtId="0" fontId="23" fillId="3" borderId="23" xfId="2" applyFont="1" applyFill="1" applyBorder="1" applyAlignment="1" applyProtection="1">
      <alignment horizontal="left" vertical="center"/>
      <protection hidden="1"/>
    </xf>
    <xf numFmtId="0" fontId="5" fillId="3" borderId="24" xfId="0" applyFont="1" applyFill="1" applyBorder="1" applyAlignment="1" applyProtection="1">
      <alignment horizontal="left" vertical="center"/>
      <protection hidden="1"/>
    </xf>
    <xf numFmtId="0" fontId="5" fillId="3" borderId="25" xfId="0" applyFont="1" applyFill="1" applyBorder="1" applyAlignment="1" applyProtection="1">
      <alignment horizontal="left" vertical="center"/>
      <protection hidden="1"/>
    </xf>
    <xf numFmtId="0" fontId="4" fillId="10" borderId="16" xfId="0" applyFont="1" applyFill="1" applyBorder="1" applyAlignment="1" applyProtection="1">
      <alignment horizontal="left" vertical="top" wrapText="1"/>
      <protection hidden="1"/>
    </xf>
    <xf numFmtId="0" fontId="15" fillId="9" borderId="16" xfId="0" applyFont="1" applyFill="1" applyBorder="1" applyAlignment="1" applyProtection="1">
      <alignment horizontal="left" vertical="center"/>
      <protection hidden="1"/>
    </xf>
    <xf numFmtId="0" fontId="14" fillId="5" borderId="2" xfId="0" applyFont="1" applyFill="1" applyBorder="1" applyAlignment="1" applyProtection="1">
      <alignment horizontal="center" vertical="center" wrapText="1"/>
      <protection hidden="1"/>
    </xf>
    <xf numFmtId="0" fontId="14" fillId="5" borderId="3" xfId="0" applyFont="1" applyFill="1" applyBorder="1" applyAlignment="1" applyProtection="1">
      <alignment horizontal="center" vertical="center"/>
      <protection hidden="1"/>
    </xf>
    <xf numFmtId="0" fontId="14" fillId="5" borderId="4" xfId="0" applyFont="1" applyFill="1" applyBorder="1" applyAlignment="1" applyProtection="1">
      <alignment horizontal="center" vertical="center"/>
      <protection hidden="1"/>
    </xf>
    <xf numFmtId="0" fontId="12" fillId="4" borderId="2" xfId="0" applyFont="1" applyFill="1" applyBorder="1" applyAlignment="1" applyProtection="1">
      <alignment horizontal="center" vertical="center" wrapText="1"/>
      <protection hidden="1"/>
    </xf>
    <xf numFmtId="0" fontId="12" fillId="4" borderId="3" xfId="0" applyFont="1" applyFill="1" applyBorder="1" applyAlignment="1" applyProtection="1">
      <alignment horizontal="center" vertical="center" wrapText="1"/>
      <protection hidden="1"/>
    </xf>
    <xf numFmtId="0" fontId="12" fillId="4" borderId="4" xfId="0" applyFont="1" applyFill="1" applyBorder="1" applyAlignment="1" applyProtection="1">
      <alignment horizontal="center" vertical="center" wrapText="1"/>
      <protection hidden="1"/>
    </xf>
    <xf numFmtId="0" fontId="13" fillId="4" borderId="13" xfId="0" applyFont="1" applyFill="1" applyBorder="1" applyAlignment="1" applyProtection="1">
      <alignment horizontal="center" vertical="center"/>
      <protection hidden="1"/>
    </xf>
    <xf numFmtId="0" fontId="4" fillId="0" borderId="0" xfId="0" applyFont="1" applyAlignment="1" applyProtection="1">
      <alignment vertical="justify" wrapText="1"/>
      <protection hidden="1"/>
    </xf>
    <xf numFmtId="0" fontId="4" fillId="0" borderId="0" xfId="0" applyFont="1" applyAlignment="1" applyProtection="1">
      <alignment vertical="center" wrapText="1"/>
      <protection hidden="1"/>
    </xf>
    <xf numFmtId="0" fontId="9" fillId="0" borderId="0" xfId="0" applyFont="1" applyAlignment="1" applyProtection="1">
      <alignment vertical="center" wrapText="1"/>
      <protection hidden="1"/>
    </xf>
    <xf numFmtId="0" fontId="10" fillId="2" borderId="1" xfId="0" applyFont="1" applyFill="1" applyBorder="1" applyAlignment="1" applyProtection="1">
      <alignment horizontal="center" vertical="center"/>
      <protection hidden="1"/>
    </xf>
    <xf numFmtId="0" fontId="10" fillId="6" borderId="1" xfId="0" applyFont="1" applyFill="1" applyBorder="1" applyAlignment="1" applyProtection="1">
      <alignment horizontal="center" vertical="center"/>
      <protection hidden="1"/>
    </xf>
    <xf numFmtId="0" fontId="5" fillId="2" borderId="2" xfId="0" applyFont="1" applyFill="1" applyBorder="1" applyAlignment="1" applyProtection="1">
      <alignment horizontal="left" vertical="center"/>
      <protection locked="0"/>
    </xf>
    <xf numFmtId="0" fontId="5" fillId="2" borderId="3" xfId="0" applyFont="1" applyFill="1" applyBorder="1" applyAlignment="1" applyProtection="1">
      <alignment horizontal="left" vertical="center"/>
      <protection locked="0"/>
    </xf>
    <xf numFmtId="0" fontId="5" fillId="2" borderId="4" xfId="0" applyFont="1" applyFill="1" applyBorder="1" applyAlignment="1" applyProtection="1">
      <alignment horizontal="left" vertical="center"/>
      <protection locked="0"/>
    </xf>
    <xf numFmtId="0" fontId="4" fillId="0" borderId="0" xfId="0" quotePrefix="1" applyFont="1" applyAlignment="1" applyProtection="1">
      <alignment vertical="center" wrapText="1"/>
      <protection hidden="1"/>
    </xf>
    <xf numFmtId="0" fontId="11" fillId="3" borderId="11" xfId="0" applyFont="1" applyFill="1" applyBorder="1" applyAlignment="1" applyProtection="1">
      <alignment horizontal="left" vertical="center" wrapText="1"/>
      <protection hidden="1"/>
    </xf>
    <xf numFmtId="0" fontId="13" fillId="4" borderId="29" xfId="0" applyFont="1" applyFill="1" applyBorder="1" applyAlignment="1" applyProtection="1">
      <alignment horizontal="left" vertical="center" indent="1"/>
      <protection hidden="1"/>
    </xf>
    <xf numFmtId="0" fontId="13" fillId="4" borderId="30" xfId="0" applyFont="1" applyFill="1" applyBorder="1" applyAlignment="1" applyProtection="1">
      <alignment horizontal="left" vertical="center" indent="1"/>
      <protection hidden="1"/>
    </xf>
    <xf numFmtId="0" fontId="13" fillId="4" borderId="31" xfId="0" applyFont="1" applyFill="1" applyBorder="1" applyAlignment="1" applyProtection="1">
      <alignment horizontal="left" vertical="center" indent="1"/>
      <protection hidden="1"/>
    </xf>
    <xf numFmtId="0" fontId="11" fillId="0" borderId="0" xfId="0" applyFont="1" applyAlignment="1" applyProtection="1">
      <alignment horizontal="left" vertical="center" wrapText="1" indent="1"/>
      <protection hidden="1"/>
    </xf>
    <xf numFmtId="0" fontId="17" fillId="0" borderId="0" xfId="0" applyFont="1" applyAlignment="1" applyProtection="1">
      <alignment horizontal="left" vertical="center" wrapText="1"/>
      <protection hidden="1"/>
    </xf>
    <xf numFmtId="0" fontId="17" fillId="0" borderId="0" xfId="0" applyFont="1" applyAlignment="1" applyProtection="1">
      <alignment horizontal="left" vertical="center"/>
      <protection hidden="1"/>
    </xf>
    <xf numFmtId="0" fontId="11" fillId="3" borderId="6" xfId="0" applyFont="1" applyFill="1" applyBorder="1" applyAlignment="1" applyProtection="1">
      <alignment horizontal="left" vertical="center" wrapText="1"/>
      <protection hidden="1"/>
    </xf>
    <xf numFmtId="0" fontId="4" fillId="0" borderId="0" xfId="0" applyFont="1" applyBorder="1" applyAlignment="1" applyProtection="1">
      <alignment horizontal="left" vertical="center" wrapText="1"/>
      <protection hidden="1"/>
    </xf>
    <xf numFmtId="0" fontId="4" fillId="0" borderId="18" xfId="0" applyFont="1" applyBorder="1" applyAlignment="1" applyProtection="1">
      <alignment horizontal="right" vertical="center"/>
      <protection hidden="1"/>
    </xf>
    <xf numFmtId="0" fontId="4" fillId="0" borderId="0" xfId="0" applyFont="1" applyBorder="1" applyAlignment="1" applyProtection="1">
      <alignment horizontal="right" vertical="center"/>
      <protection hidden="1"/>
    </xf>
    <xf numFmtId="0" fontId="4" fillId="0" borderId="18" xfId="0" applyFont="1" applyBorder="1" applyAlignment="1" applyProtection="1">
      <alignment horizontal="left" vertical="center" wrapText="1"/>
      <protection hidden="1"/>
    </xf>
    <xf numFmtId="0" fontId="5" fillId="0" borderId="0" xfId="0" applyFont="1" applyBorder="1" applyAlignment="1" applyProtection="1">
      <alignment horizontal="right" vertical="center"/>
      <protection hidden="1"/>
    </xf>
    <xf numFmtId="0" fontId="4" fillId="10" borderId="16" xfId="0" applyFont="1" applyFill="1" applyBorder="1" applyAlignment="1" applyProtection="1">
      <alignment horizontal="left" vertical="top"/>
      <protection hidden="1"/>
    </xf>
    <xf numFmtId="0" fontId="5" fillId="0" borderId="18" xfId="0" applyFont="1" applyBorder="1" applyAlignment="1" applyProtection="1">
      <alignment horizontal="left" vertical="center"/>
      <protection hidden="1"/>
    </xf>
    <xf numFmtId="0" fontId="5" fillId="0" borderId="0" xfId="0" applyFont="1" applyBorder="1" applyAlignment="1" applyProtection="1">
      <alignment horizontal="left" vertical="center"/>
      <protection hidden="1"/>
    </xf>
    <xf numFmtId="0" fontId="5" fillId="5" borderId="2" xfId="0" applyFont="1" applyFill="1" applyBorder="1" applyAlignment="1" applyProtection="1">
      <alignment horizontal="center" vertical="top"/>
      <protection hidden="1"/>
    </xf>
    <xf numFmtId="0" fontId="5" fillId="5" borderId="3" xfId="0" applyFont="1" applyFill="1" applyBorder="1" applyAlignment="1" applyProtection="1">
      <alignment horizontal="center" vertical="top"/>
      <protection hidden="1"/>
    </xf>
    <xf numFmtId="0" fontId="5" fillId="5" borderId="3" xfId="0" applyFont="1" applyFill="1" applyBorder="1" applyAlignment="1" applyProtection="1">
      <alignment horizontal="left" vertical="top" wrapText="1"/>
      <protection hidden="1"/>
    </xf>
    <xf numFmtId="0" fontId="5" fillId="5" borderId="4" xfId="0" applyFont="1" applyFill="1" applyBorder="1" applyAlignment="1" applyProtection="1">
      <alignment horizontal="left" vertical="top" wrapText="1"/>
      <protection hidden="1"/>
    </xf>
    <xf numFmtId="0" fontId="20" fillId="10" borderId="16" xfId="0" applyFont="1" applyFill="1" applyBorder="1" applyAlignment="1" applyProtection="1">
      <alignment horizontal="left" vertical="center" wrapText="1"/>
      <protection hidden="1"/>
    </xf>
    <xf numFmtId="0" fontId="20" fillId="10" borderId="16" xfId="0" applyFont="1" applyFill="1" applyBorder="1" applyAlignment="1" applyProtection="1">
      <alignment horizontal="left" vertical="center"/>
      <protection hidden="1"/>
    </xf>
    <xf numFmtId="0" fontId="13" fillId="7" borderId="16" xfId="0" applyFont="1" applyFill="1" applyBorder="1" applyAlignment="1" applyProtection="1">
      <alignment horizontal="center" vertical="center"/>
      <protection hidden="1"/>
    </xf>
    <xf numFmtId="0" fontId="4" fillId="10" borderId="28" xfId="0" applyFont="1" applyFill="1" applyBorder="1" applyAlignment="1" applyProtection="1">
      <alignment horizontal="left" vertical="center"/>
      <protection hidden="1"/>
    </xf>
    <xf numFmtId="0" fontId="5" fillId="0" borderId="20" xfId="0" applyFont="1" applyBorder="1" applyAlignment="1" applyProtection="1">
      <alignment horizontal="left" vertical="top" wrapText="1"/>
      <protection hidden="1"/>
    </xf>
  </cellXfs>
  <cellStyles count="3">
    <cellStyle name="Lien hypertexte" xfId="2" builtinId="8"/>
    <cellStyle name="Normal" xfId="0" builtinId="0"/>
    <cellStyle name="Pourcentage" xfId="1" builtinId="5"/>
  </cellStyles>
  <dxfs count="14">
    <dxf>
      <font>
        <color rgb="FFFF0000"/>
      </font>
    </dxf>
    <dxf>
      <fill>
        <patternFill patternType="darkGray">
          <fgColor theme="1"/>
          <bgColor theme="0"/>
        </patternFill>
      </fill>
      <border>
        <vertical/>
        <horizontal/>
      </border>
    </dxf>
    <dxf>
      <fill>
        <patternFill patternType="darkGray">
          <fgColor theme="1"/>
          <bgColor theme="0"/>
        </patternFill>
      </fill>
      <border>
        <vertical/>
        <horizontal/>
      </border>
    </dxf>
    <dxf>
      <fill>
        <patternFill patternType="darkGray">
          <fgColor theme="1"/>
          <bgColor theme="0"/>
        </patternFill>
      </fill>
      <border>
        <vertical/>
        <horizontal/>
      </border>
    </dxf>
    <dxf>
      <fill>
        <patternFill patternType="darkGray">
          <fgColor theme="1"/>
          <bgColor theme="0"/>
        </patternFill>
      </fill>
      <border>
        <vertical/>
        <horizontal/>
      </border>
    </dxf>
    <dxf>
      <fill>
        <patternFill patternType="darkGray">
          <fgColor theme="1"/>
          <bgColor theme="0"/>
        </patternFill>
      </fill>
      <border>
        <vertical/>
        <horizontal/>
      </border>
    </dxf>
    <dxf>
      <font>
        <color rgb="FFFF0000"/>
      </font>
    </dxf>
    <dxf>
      <fill>
        <patternFill patternType="darkGray">
          <fgColor theme="1"/>
          <bgColor theme="0"/>
        </patternFill>
      </fill>
      <border>
        <vertical/>
        <horizontal/>
      </border>
    </dxf>
    <dxf>
      <fill>
        <patternFill patternType="darkGray">
          <fgColor theme="1"/>
          <bgColor theme="0"/>
        </patternFill>
      </fill>
      <border>
        <vertical/>
        <horizontal/>
      </border>
    </dxf>
    <dxf>
      <fill>
        <patternFill patternType="darkGray">
          <fgColor theme="1"/>
          <bgColor theme="0"/>
        </patternFill>
      </fill>
      <border>
        <vertical/>
        <horizontal/>
      </border>
    </dxf>
    <dxf>
      <fill>
        <patternFill patternType="darkGray">
          <fgColor theme="1"/>
          <bgColor theme="0"/>
        </patternFill>
      </fill>
      <border>
        <vertical/>
        <horizontal/>
      </border>
    </dxf>
    <dxf>
      <fill>
        <patternFill patternType="darkGray">
          <fgColor theme="1"/>
          <bgColor theme="0"/>
        </patternFill>
      </fill>
      <border>
        <vertical/>
        <horizontal/>
      </border>
    </dxf>
    <dxf>
      <fill>
        <patternFill patternType="darkGray">
          <fgColor theme="1"/>
          <bgColor theme="0"/>
        </patternFill>
      </fill>
      <border>
        <vertical/>
        <horizontal/>
      </border>
    </dxf>
    <dxf>
      <fill>
        <patternFill patternType="darkGray">
          <fgColor theme="1"/>
          <bgColor theme="0"/>
        </patternFill>
      </fill>
      <border>
        <vertical/>
        <horizontal/>
      </border>
    </dxf>
  </dxfs>
  <tableStyles count="0" defaultTableStyle="TableStyleMedium2" defaultPivotStyle="PivotStyleLight16"/>
  <colors>
    <mruColors>
      <color rgb="FFFFE5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0</xdr:colOff>
      <xdr:row>1</xdr:row>
      <xdr:rowOff>0</xdr:rowOff>
    </xdr:from>
    <xdr:ext cx="2483959" cy="882276"/>
    <xdr:pic>
      <xdr:nvPicPr>
        <xdr:cNvPr id="2" name="Image 1" descr="Une image contenant texte, Police, blanc, logo&#10;&#10;Description générée automatiquement">
          <a:extLst>
            <a:ext uri="{FF2B5EF4-FFF2-40B4-BE49-F238E27FC236}">
              <a16:creationId xmlns:a16="http://schemas.microsoft.com/office/drawing/2014/main" id="{04CA2150-3AA2-4286-94F7-28F72D51E0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1040" y="236220"/>
          <a:ext cx="2483959" cy="882276"/>
        </a:xfrm>
        <a:prstGeom prst="rect">
          <a:avLst/>
        </a:prstGeom>
      </xdr:spPr>
    </xdr:pic>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eorchestra.lannion-tregor.com/mviewer/?config=ltc_apps/pluih/config.xml" TargetMode="External"/><Relationship Id="rId2" Type="http://schemas.openxmlformats.org/officeDocument/2006/relationships/hyperlink" Target="https://www.lannion-tregor.com/vos-services/eau-et-assainissement/gestion-des-eaux-pluviales/professionnels/" TargetMode="External"/><Relationship Id="rId1" Type="http://schemas.openxmlformats.org/officeDocument/2006/relationships/hyperlink" Target="https://www.lannion-tregor.com/vos-services/eau-et-assainissement/gestion-des-eaux-pluviales/regles-et-recommandation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44"/>
  <sheetViews>
    <sheetView showGridLines="0" tabSelected="1" view="pageBreakPreview" zoomScaleNormal="85" zoomScaleSheetLayoutView="100" zoomScalePageLayoutView="55" workbookViewId="0">
      <selection activeCell="E121" sqref="E121"/>
    </sheetView>
  </sheetViews>
  <sheetFormatPr baseColWidth="10" defaultColWidth="11.375" defaultRowHeight="18.75" customHeight="1"/>
  <cols>
    <col min="1" max="1" width="3.75" style="6" customWidth="1"/>
    <col min="2" max="2" width="1.125" style="6" customWidth="1"/>
    <col min="3" max="3" width="4.375" style="6" customWidth="1"/>
    <col min="4" max="4" width="64.375" style="6" bestFit="1" customWidth="1"/>
    <col min="5" max="14" width="19" style="6" customWidth="1"/>
    <col min="15" max="15" width="1.625" style="6" customWidth="1"/>
    <col min="16" max="16" width="11.375" style="6"/>
    <col min="17" max="17" width="11.375" style="59" hidden="1" customWidth="1"/>
    <col min="18" max="18" width="4.25" style="36" hidden="1" customWidth="1"/>
    <col min="19" max="19" width="9.125" style="36" hidden="1" customWidth="1"/>
    <col min="20" max="16384" width="11.375" style="6"/>
  </cols>
  <sheetData>
    <row r="1" spans="2:19" ht="18.75" customHeight="1">
      <c r="Q1" s="60" t="s">
        <v>25</v>
      </c>
      <c r="R1" s="7" t="s">
        <v>24</v>
      </c>
      <c r="S1" s="7" t="s">
        <v>26</v>
      </c>
    </row>
    <row r="2" spans="2:19" ht="69" customHeight="1">
      <c r="E2" s="98" t="s">
        <v>1</v>
      </c>
      <c r="F2" s="99"/>
      <c r="G2" s="99"/>
      <c r="H2" s="99"/>
      <c r="I2" s="99"/>
      <c r="J2" s="99"/>
      <c r="K2" s="99"/>
      <c r="L2" s="99"/>
      <c r="M2" s="99"/>
      <c r="N2" s="99"/>
      <c r="O2" s="100"/>
      <c r="Q2" s="60"/>
      <c r="R2" s="7"/>
      <c r="S2" s="7"/>
    </row>
    <row r="3" spans="2:19" ht="21" customHeight="1">
      <c r="E3" s="9"/>
      <c r="F3" s="9"/>
      <c r="G3" s="9"/>
      <c r="H3" s="9"/>
      <c r="I3" s="9"/>
      <c r="J3" s="9"/>
      <c r="K3" s="9"/>
      <c r="L3" s="9"/>
      <c r="M3" s="9"/>
      <c r="N3" s="9"/>
      <c r="O3" s="9"/>
      <c r="Q3" s="60"/>
      <c r="R3" s="7"/>
      <c r="S3" s="7"/>
    </row>
    <row r="4" spans="2:19" ht="54">
      <c r="B4" s="101" t="s">
        <v>22</v>
      </c>
      <c r="C4" s="102"/>
      <c r="D4" s="102"/>
      <c r="E4" s="102"/>
      <c r="F4" s="102"/>
      <c r="G4" s="102"/>
      <c r="H4" s="102"/>
      <c r="I4" s="102"/>
      <c r="J4" s="102"/>
      <c r="K4" s="102"/>
      <c r="L4" s="102"/>
      <c r="M4" s="102"/>
      <c r="N4" s="102"/>
      <c r="O4" s="103"/>
      <c r="Q4" s="61" t="s">
        <v>20</v>
      </c>
      <c r="R4" s="7"/>
      <c r="S4" s="7"/>
    </row>
    <row r="5" spans="2:19" ht="7.5" customHeight="1">
      <c r="B5" s="10"/>
      <c r="C5" s="11"/>
      <c r="D5" s="12"/>
      <c r="E5" s="13"/>
      <c r="F5" s="13"/>
      <c r="G5" s="13"/>
      <c r="H5" s="13"/>
      <c r="I5" s="13"/>
      <c r="J5" s="13"/>
      <c r="K5" s="13"/>
      <c r="L5" s="13"/>
      <c r="M5" s="13"/>
      <c r="N5" s="13"/>
      <c r="O5" s="14"/>
      <c r="Q5" s="60"/>
      <c r="R5" s="7"/>
      <c r="S5" s="7"/>
    </row>
    <row r="6" spans="2:19" ht="36">
      <c r="B6" s="104" t="s">
        <v>102</v>
      </c>
      <c r="C6" s="104"/>
      <c r="D6" s="104"/>
      <c r="E6" s="104"/>
      <c r="F6" s="104"/>
      <c r="G6" s="104"/>
      <c r="H6" s="104"/>
      <c r="I6" s="104"/>
      <c r="J6" s="104"/>
      <c r="K6" s="104"/>
      <c r="L6" s="104"/>
      <c r="M6" s="104"/>
      <c r="N6" s="104"/>
      <c r="O6" s="104"/>
      <c r="Q6" s="61" t="s">
        <v>19</v>
      </c>
      <c r="R6" s="7"/>
      <c r="S6" s="7"/>
    </row>
    <row r="7" spans="2:19" ht="18.75" customHeight="1">
      <c r="Q7" s="60"/>
      <c r="R7" s="7"/>
      <c r="S7" s="7"/>
    </row>
    <row r="8" spans="2:19" ht="7.5" customHeight="1">
      <c r="B8" s="15"/>
      <c r="C8" s="16"/>
      <c r="D8" s="17"/>
      <c r="E8" s="18"/>
      <c r="F8" s="18"/>
      <c r="G8" s="18"/>
      <c r="H8" s="18"/>
      <c r="I8" s="18"/>
      <c r="J8" s="18"/>
      <c r="K8" s="18"/>
      <c r="L8" s="18"/>
      <c r="M8" s="18"/>
      <c r="N8" s="18"/>
      <c r="O8" s="19"/>
      <c r="Q8" s="60"/>
      <c r="R8" s="7"/>
      <c r="S8" s="7"/>
    </row>
    <row r="9" spans="2:19" ht="36">
      <c r="B9" s="8"/>
      <c r="C9" s="105" t="s">
        <v>105</v>
      </c>
      <c r="D9" s="105"/>
      <c r="E9" s="105"/>
      <c r="F9" s="105"/>
      <c r="G9" s="105"/>
      <c r="H9" s="105"/>
      <c r="I9" s="105"/>
      <c r="J9" s="105"/>
      <c r="K9" s="105"/>
      <c r="L9" s="105"/>
      <c r="M9" s="105"/>
      <c r="N9" s="105"/>
      <c r="O9" s="20"/>
      <c r="Q9" s="61" t="s">
        <v>19</v>
      </c>
      <c r="R9" s="7"/>
      <c r="S9" s="7"/>
    </row>
    <row r="10" spans="2:19" ht="7.5" customHeight="1">
      <c r="B10" s="8"/>
      <c r="D10" s="21"/>
      <c r="E10" s="22"/>
      <c r="F10" s="22"/>
      <c r="G10" s="22"/>
      <c r="H10" s="22"/>
      <c r="I10" s="22"/>
      <c r="J10" s="22"/>
      <c r="K10" s="22"/>
      <c r="L10" s="22"/>
      <c r="M10" s="22"/>
      <c r="N10" s="22"/>
      <c r="O10" s="23"/>
      <c r="Q10" s="60"/>
      <c r="R10" s="7"/>
      <c r="S10" s="7"/>
    </row>
    <row r="11" spans="2:19" ht="18">
      <c r="B11" s="8"/>
      <c r="C11" s="113" t="s">
        <v>100</v>
      </c>
      <c r="D11" s="106"/>
      <c r="E11" s="106"/>
      <c r="F11" s="106"/>
      <c r="G11" s="106"/>
      <c r="H11" s="106"/>
      <c r="I11" s="106"/>
      <c r="J11" s="106"/>
      <c r="K11" s="106"/>
      <c r="L11" s="106"/>
      <c r="M11" s="106"/>
      <c r="N11" s="106"/>
      <c r="O11" s="20"/>
      <c r="Q11" s="61"/>
      <c r="R11" s="7"/>
      <c r="S11" s="7"/>
    </row>
    <row r="12" spans="2:19" ht="18">
      <c r="B12" s="8"/>
      <c r="C12" s="113" t="s">
        <v>103</v>
      </c>
      <c r="D12" s="106"/>
      <c r="E12" s="106"/>
      <c r="F12" s="106"/>
      <c r="G12" s="106"/>
      <c r="H12" s="106"/>
      <c r="I12" s="106"/>
      <c r="J12" s="106"/>
      <c r="K12" s="106"/>
      <c r="L12" s="106"/>
      <c r="M12" s="106"/>
      <c r="N12" s="106"/>
      <c r="O12" s="20"/>
      <c r="Q12" s="61"/>
      <c r="R12" s="7"/>
      <c r="S12" s="7"/>
    </row>
    <row r="13" spans="2:19" ht="18">
      <c r="B13" s="8"/>
      <c r="C13" s="113" t="s">
        <v>101</v>
      </c>
      <c r="D13" s="106"/>
      <c r="E13" s="106"/>
      <c r="F13" s="106"/>
      <c r="G13" s="106"/>
      <c r="H13" s="106"/>
      <c r="I13" s="106"/>
      <c r="J13" s="106"/>
      <c r="K13" s="106"/>
      <c r="L13" s="106"/>
      <c r="M13" s="106"/>
      <c r="N13" s="106"/>
      <c r="O13" s="20"/>
      <c r="Q13" s="61"/>
      <c r="R13" s="7"/>
      <c r="S13" s="7"/>
    </row>
    <row r="14" spans="2:19" ht="7.5" customHeight="1">
      <c r="B14" s="8"/>
      <c r="D14" s="21"/>
      <c r="E14" s="22"/>
      <c r="F14" s="22"/>
      <c r="G14" s="22"/>
      <c r="H14" s="22"/>
      <c r="I14" s="22"/>
      <c r="J14" s="22"/>
      <c r="K14" s="22"/>
      <c r="L14" s="22"/>
      <c r="M14" s="22"/>
      <c r="N14" s="22"/>
      <c r="O14" s="23"/>
      <c r="Q14" s="60"/>
      <c r="R14" s="7"/>
      <c r="S14" s="7"/>
    </row>
    <row r="15" spans="2:19" ht="18">
      <c r="B15" s="8"/>
      <c r="C15" s="106" t="s">
        <v>21</v>
      </c>
      <c r="D15" s="106"/>
      <c r="E15" s="106"/>
      <c r="F15" s="106"/>
      <c r="G15" s="106"/>
      <c r="H15" s="106"/>
      <c r="I15" s="106"/>
      <c r="J15" s="106"/>
      <c r="K15" s="106"/>
      <c r="L15" s="106"/>
      <c r="M15" s="106"/>
      <c r="N15" s="106"/>
      <c r="O15" s="20"/>
      <c r="Q15" s="60"/>
      <c r="R15" s="7"/>
      <c r="S15" s="7"/>
    </row>
    <row r="16" spans="2:19" ht="18" customHeight="1">
      <c r="B16" s="8"/>
      <c r="C16" s="107" t="s">
        <v>61</v>
      </c>
      <c r="D16" s="107"/>
      <c r="E16" s="107"/>
      <c r="F16" s="107"/>
      <c r="G16" s="107"/>
      <c r="H16" s="107"/>
      <c r="I16" s="107"/>
      <c r="J16" s="107"/>
      <c r="K16" s="107"/>
      <c r="L16" s="107"/>
      <c r="M16" s="107"/>
      <c r="N16" s="107"/>
      <c r="O16" s="20"/>
      <c r="Q16" s="60"/>
      <c r="R16" s="7"/>
      <c r="S16" s="7"/>
    </row>
    <row r="17" spans="2:19" ht="7.5" customHeight="1">
      <c r="B17" s="8"/>
      <c r="D17" s="21"/>
      <c r="E17" s="22"/>
      <c r="F17" s="22"/>
      <c r="G17" s="22"/>
      <c r="H17" s="22"/>
      <c r="I17" s="22"/>
      <c r="J17" s="22"/>
      <c r="K17" s="22"/>
      <c r="L17" s="22"/>
      <c r="M17" s="22"/>
      <c r="N17" s="22"/>
      <c r="O17" s="23"/>
      <c r="Q17" s="60"/>
      <c r="R17" s="7"/>
      <c r="S17" s="7"/>
    </row>
    <row r="18" spans="2:19" ht="36">
      <c r="B18" s="8"/>
      <c r="C18" s="106" t="s">
        <v>106</v>
      </c>
      <c r="D18" s="106"/>
      <c r="E18" s="106"/>
      <c r="F18" s="106"/>
      <c r="G18" s="106"/>
      <c r="H18" s="106"/>
      <c r="I18" s="106"/>
      <c r="J18" s="106"/>
      <c r="K18" s="106"/>
      <c r="L18" s="106"/>
      <c r="M18" s="106"/>
      <c r="N18" s="106"/>
      <c r="O18" s="20"/>
      <c r="Q18" s="61" t="s">
        <v>19</v>
      </c>
      <c r="R18" s="7"/>
      <c r="S18" s="7"/>
    </row>
    <row r="19" spans="2:19" ht="7.5" customHeight="1">
      <c r="B19" s="8"/>
      <c r="D19" s="21"/>
      <c r="E19" s="22"/>
      <c r="F19" s="22"/>
      <c r="G19" s="22"/>
      <c r="H19" s="22"/>
      <c r="I19" s="22"/>
      <c r="J19" s="22"/>
      <c r="K19" s="22"/>
      <c r="L19" s="22"/>
      <c r="M19" s="22"/>
      <c r="N19" s="22"/>
      <c r="O19" s="23"/>
      <c r="Q19" s="60"/>
      <c r="R19" s="7"/>
      <c r="S19" s="7"/>
    </row>
    <row r="20" spans="2:19" ht="18">
      <c r="B20" s="8"/>
      <c r="C20" s="106" t="s">
        <v>107</v>
      </c>
      <c r="D20" s="106"/>
      <c r="E20" s="106"/>
      <c r="F20" s="106"/>
      <c r="G20" s="106"/>
      <c r="H20" s="106"/>
      <c r="I20" s="106"/>
      <c r="J20" s="106"/>
      <c r="K20" s="106"/>
      <c r="L20" s="106"/>
      <c r="M20" s="106"/>
      <c r="N20" s="106"/>
      <c r="O20" s="20"/>
      <c r="Q20" s="61"/>
      <c r="R20" s="7"/>
      <c r="S20" s="7"/>
    </row>
    <row r="21" spans="2:19" ht="7.5" customHeight="1">
      <c r="B21" s="8"/>
      <c r="D21" s="21"/>
      <c r="E21" s="22"/>
      <c r="F21" s="22"/>
      <c r="G21" s="22"/>
      <c r="H21" s="22"/>
      <c r="I21" s="22"/>
      <c r="J21" s="22"/>
      <c r="K21" s="22"/>
      <c r="L21" s="22"/>
      <c r="M21" s="22"/>
      <c r="N21" s="22"/>
      <c r="O21" s="23"/>
      <c r="Q21" s="60"/>
      <c r="R21" s="7"/>
      <c r="S21" s="7"/>
    </row>
    <row r="22" spans="2:19" ht="18">
      <c r="B22" s="8"/>
      <c r="C22" s="106" t="s">
        <v>63</v>
      </c>
      <c r="D22" s="106"/>
      <c r="E22" s="106"/>
      <c r="F22" s="106"/>
      <c r="G22" s="106"/>
      <c r="H22" s="106"/>
      <c r="I22" s="106"/>
      <c r="J22" s="106"/>
      <c r="K22" s="106"/>
      <c r="L22" s="106"/>
      <c r="M22" s="106"/>
      <c r="N22" s="106"/>
      <c r="O22" s="20"/>
      <c r="Q22" s="60"/>
      <c r="R22" s="7"/>
      <c r="S22" s="7"/>
    </row>
    <row r="23" spans="2:19" ht="18" customHeight="1">
      <c r="B23" s="8"/>
      <c r="C23" s="107" t="s">
        <v>62</v>
      </c>
      <c r="D23" s="107"/>
      <c r="E23" s="107"/>
      <c r="F23" s="107"/>
      <c r="G23" s="107"/>
      <c r="H23" s="107"/>
      <c r="I23" s="107"/>
      <c r="J23" s="107"/>
      <c r="K23" s="107"/>
      <c r="L23" s="107"/>
      <c r="M23" s="107"/>
      <c r="N23" s="107"/>
      <c r="O23" s="20"/>
      <c r="Q23" s="60"/>
      <c r="R23" s="7"/>
      <c r="S23" s="7"/>
    </row>
    <row r="24" spans="2:19" ht="7.5" customHeight="1">
      <c r="B24" s="10"/>
      <c r="C24" s="11"/>
      <c r="D24" s="12"/>
      <c r="E24" s="13"/>
      <c r="F24" s="13"/>
      <c r="G24" s="13"/>
      <c r="H24" s="13"/>
      <c r="I24" s="13"/>
      <c r="J24" s="13"/>
      <c r="K24" s="13"/>
      <c r="L24" s="13"/>
      <c r="M24" s="13"/>
      <c r="N24" s="13"/>
      <c r="O24" s="14"/>
      <c r="Q24" s="60"/>
      <c r="R24" s="7"/>
      <c r="S24" s="7"/>
    </row>
    <row r="25" spans="2:19" ht="18.75" customHeight="1">
      <c r="Q25" s="60"/>
      <c r="R25" s="7"/>
      <c r="S25" s="7"/>
    </row>
    <row r="26" spans="2:19" ht="21" customHeight="1">
      <c r="B26" s="108" t="s">
        <v>0</v>
      </c>
      <c r="C26" s="108"/>
      <c r="D26" s="108"/>
      <c r="E26" s="108"/>
      <c r="F26" s="108"/>
      <c r="G26" s="108"/>
      <c r="H26" s="108"/>
      <c r="I26" s="108"/>
      <c r="J26" s="108"/>
      <c r="K26" s="108"/>
      <c r="L26" s="108"/>
      <c r="M26" s="108"/>
      <c r="N26" s="108"/>
      <c r="O26" s="108"/>
      <c r="Q26" s="60"/>
      <c r="R26" s="7"/>
      <c r="S26" s="7"/>
    </row>
    <row r="27" spans="2:19" ht="21" customHeight="1">
      <c r="B27" s="109" t="s">
        <v>4</v>
      </c>
      <c r="C27" s="109"/>
      <c r="D27" s="109"/>
      <c r="E27" s="109"/>
      <c r="F27" s="109"/>
      <c r="G27" s="109"/>
      <c r="H27" s="109"/>
      <c r="I27" s="109"/>
      <c r="J27" s="109"/>
      <c r="K27" s="109"/>
      <c r="L27" s="109"/>
      <c r="M27" s="109"/>
      <c r="N27" s="109"/>
      <c r="O27" s="109"/>
      <c r="Q27" s="60"/>
      <c r="R27" s="7"/>
      <c r="S27" s="7"/>
    </row>
    <row r="28" spans="2:19" ht="25.5" customHeight="1">
      <c r="B28" s="83" t="s">
        <v>114</v>
      </c>
      <c r="C28" s="83"/>
      <c r="D28" s="83"/>
      <c r="E28" s="83"/>
      <c r="F28" s="83"/>
      <c r="G28" s="83"/>
      <c r="H28" s="83"/>
      <c r="I28" s="83"/>
      <c r="J28" s="83"/>
      <c r="K28" s="83"/>
      <c r="L28" s="83"/>
      <c r="M28" s="83"/>
      <c r="N28" s="83"/>
      <c r="O28" s="83"/>
      <c r="Q28" s="60"/>
      <c r="R28" s="7"/>
      <c r="S28" s="7"/>
    </row>
    <row r="29" spans="2:19" ht="7.5" customHeight="1">
      <c r="B29" s="15"/>
      <c r="C29" s="16"/>
      <c r="D29" s="17"/>
      <c r="E29" s="18"/>
      <c r="F29" s="18"/>
      <c r="G29" s="18"/>
      <c r="H29" s="18"/>
      <c r="I29" s="18"/>
      <c r="J29" s="18"/>
      <c r="K29" s="18"/>
      <c r="L29" s="18"/>
      <c r="M29" s="18"/>
      <c r="N29" s="18"/>
      <c r="O29" s="19"/>
      <c r="Q29" s="60"/>
      <c r="R29" s="7"/>
      <c r="S29" s="7"/>
    </row>
    <row r="30" spans="2:19" ht="24">
      <c r="B30" s="8"/>
      <c r="C30" s="24"/>
      <c r="D30" s="25" t="s">
        <v>58</v>
      </c>
      <c r="E30" s="110"/>
      <c r="F30" s="111"/>
      <c r="G30" s="111"/>
      <c r="H30" s="111"/>
      <c r="I30" s="111"/>
      <c r="J30" s="111"/>
      <c r="K30" s="111"/>
      <c r="L30" s="111"/>
      <c r="M30" s="111"/>
      <c r="N30" s="112"/>
      <c r="O30" s="23"/>
      <c r="Q30" s="60"/>
      <c r="R30" s="7" t="s">
        <v>24</v>
      </c>
      <c r="S30" s="7"/>
    </row>
    <row r="31" spans="2:19" ht="7.5" customHeight="1">
      <c r="B31" s="8"/>
      <c r="C31" s="24"/>
      <c r="D31" s="24"/>
      <c r="E31" s="22"/>
      <c r="F31" s="22"/>
      <c r="G31" s="22"/>
      <c r="H31" s="22"/>
      <c r="I31" s="22"/>
      <c r="J31" s="22"/>
      <c r="K31" s="22"/>
      <c r="L31" s="22"/>
      <c r="M31" s="22"/>
      <c r="N31" s="22"/>
      <c r="O31" s="23"/>
      <c r="Q31" s="60"/>
      <c r="R31" s="7"/>
      <c r="S31" s="7"/>
    </row>
    <row r="32" spans="2:19" ht="24" customHeight="1">
      <c r="B32" s="8"/>
      <c r="C32" s="24"/>
      <c r="D32" s="25" t="s">
        <v>59</v>
      </c>
      <c r="E32" s="110"/>
      <c r="F32" s="111"/>
      <c r="G32" s="111"/>
      <c r="H32" s="111"/>
      <c r="I32" s="111"/>
      <c r="J32" s="111"/>
      <c r="K32" s="111"/>
      <c r="L32" s="111"/>
      <c r="M32" s="111"/>
      <c r="N32" s="112"/>
      <c r="O32" s="23"/>
      <c r="Q32" s="60"/>
      <c r="R32" s="7" t="s">
        <v>24</v>
      </c>
      <c r="S32" s="7"/>
    </row>
    <row r="33" spans="2:19" ht="7.5" customHeight="1">
      <c r="B33" s="8"/>
      <c r="C33" s="24"/>
      <c r="D33" s="24"/>
      <c r="E33" s="24"/>
      <c r="F33" s="24"/>
      <c r="G33" s="24"/>
      <c r="H33" s="24"/>
      <c r="I33" s="24"/>
      <c r="J33" s="24"/>
      <c r="K33" s="24"/>
      <c r="L33" s="24"/>
      <c r="M33" s="24"/>
      <c r="N33" s="24"/>
      <c r="O33" s="23"/>
      <c r="Q33" s="60"/>
      <c r="R33" s="7"/>
      <c r="S33" s="7"/>
    </row>
    <row r="34" spans="2:19" ht="24" customHeight="1">
      <c r="B34" s="8"/>
      <c r="C34" s="24"/>
      <c r="D34" s="25" t="s">
        <v>60</v>
      </c>
      <c r="E34" s="110"/>
      <c r="F34" s="111"/>
      <c r="G34" s="111"/>
      <c r="H34" s="111"/>
      <c r="I34" s="111"/>
      <c r="J34" s="111"/>
      <c r="K34" s="111"/>
      <c r="L34" s="111"/>
      <c r="M34" s="111"/>
      <c r="N34" s="112"/>
      <c r="O34" s="23"/>
      <c r="Q34" s="60"/>
      <c r="R34" s="7" t="s">
        <v>24</v>
      </c>
      <c r="S34" s="7"/>
    </row>
    <row r="35" spans="2:19" ht="7.5" customHeight="1">
      <c r="B35" s="10"/>
      <c r="C35" s="11"/>
      <c r="D35" s="12"/>
      <c r="E35" s="13"/>
      <c r="F35" s="13"/>
      <c r="G35" s="13"/>
      <c r="H35" s="13"/>
      <c r="I35" s="13"/>
      <c r="J35" s="13"/>
      <c r="K35" s="13"/>
      <c r="L35" s="13"/>
      <c r="M35" s="13"/>
      <c r="N35" s="13"/>
      <c r="O35" s="14"/>
      <c r="Q35" s="60"/>
      <c r="R35" s="7"/>
      <c r="S35" s="7"/>
    </row>
    <row r="36" spans="2:19" ht="7.5" customHeight="1">
      <c r="C36" s="26"/>
      <c r="D36" s="26"/>
      <c r="Q36" s="60"/>
      <c r="R36" s="7"/>
      <c r="S36" s="7"/>
    </row>
    <row r="37" spans="2:19" ht="25.5" customHeight="1">
      <c r="B37" s="83" t="s">
        <v>2</v>
      </c>
      <c r="C37" s="83"/>
      <c r="D37" s="83"/>
      <c r="E37" s="83"/>
      <c r="F37" s="83"/>
      <c r="G37" s="83"/>
      <c r="H37" s="83"/>
      <c r="I37" s="83"/>
      <c r="J37" s="83"/>
      <c r="K37" s="83"/>
      <c r="L37" s="83"/>
      <c r="M37" s="83"/>
      <c r="N37" s="83"/>
      <c r="O37" s="83"/>
      <c r="Q37" s="60"/>
      <c r="R37" s="7"/>
      <c r="S37" s="7"/>
    </row>
    <row r="38" spans="2:19" ht="7.5" customHeight="1">
      <c r="B38" s="15"/>
      <c r="C38" s="16"/>
      <c r="D38" s="17"/>
      <c r="E38" s="18"/>
      <c r="F38" s="18"/>
      <c r="G38" s="18"/>
      <c r="H38" s="18"/>
      <c r="I38" s="18"/>
      <c r="J38" s="18"/>
      <c r="K38" s="18"/>
      <c r="L38" s="18"/>
      <c r="M38" s="18"/>
      <c r="N38" s="18"/>
      <c r="O38" s="19"/>
      <c r="Q38" s="60"/>
      <c r="R38" s="7"/>
      <c r="S38" s="7"/>
    </row>
    <row r="39" spans="2:19" ht="24">
      <c r="B39" s="8"/>
      <c r="C39" s="67"/>
      <c r="D39" s="27" t="s">
        <v>3</v>
      </c>
      <c r="E39" s="24"/>
      <c r="F39" s="24"/>
      <c r="G39" s="24"/>
      <c r="H39" s="24"/>
      <c r="I39" s="24"/>
      <c r="J39" s="24"/>
      <c r="K39" s="24"/>
      <c r="L39" s="24"/>
      <c r="M39" s="24"/>
      <c r="N39" s="24"/>
      <c r="O39" s="23"/>
      <c r="Q39" s="60"/>
      <c r="R39" s="7" t="s">
        <v>24</v>
      </c>
      <c r="S39" s="7"/>
    </row>
    <row r="40" spans="2:19" ht="7.5" customHeight="1">
      <c r="B40" s="8"/>
      <c r="C40" s="24"/>
      <c r="D40" s="27"/>
      <c r="E40" s="22"/>
      <c r="F40" s="22"/>
      <c r="G40" s="22"/>
      <c r="H40" s="22"/>
      <c r="I40" s="22"/>
      <c r="J40" s="22"/>
      <c r="K40" s="22"/>
      <c r="L40" s="22"/>
      <c r="M40" s="22"/>
      <c r="N40" s="22"/>
      <c r="O40" s="23"/>
      <c r="Q40" s="60"/>
      <c r="R40" s="7"/>
      <c r="S40" s="7"/>
    </row>
    <row r="41" spans="2:19" ht="24" customHeight="1">
      <c r="B41" s="8"/>
      <c r="C41" s="67"/>
      <c r="D41" s="118" t="s">
        <v>66</v>
      </c>
      <c r="E41" s="118"/>
      <c r="F41" s="118"/>
      <c r="G41" s="118"/>
      <c r="H41" s="118"/>
      <c r="I41" s="118"/>
      <c r="J41" s="118"/>
      <c r="K41" s="118"/>
      <c r="L41" s="118"/>
      <c r="M41" s="118"/>
      <c r="N41" s="118"/>
      <c r="O41" s="23"/>
      <c r="Q41" s="60"/>
      <c r="R41" s="7" t="s">
        <v>24</v>
      </c>
      <c r="S41" s="7"/>
    </row>
    <row r="42" spans="2:19" ht="36">
      <c r="B42" s="8"/>
      <c r="C42" s="24"/>
      <c r="D42" s="119" t="s">
        <v>64</v>
      </c>
      <c r="E42" s="120"/>
      <c r="F42" s="120"/>
      <c r="G42" s="120"/>
      <c r="H42" s="120"/>
      <c r="I42" s="120"/>
      <c r="J42" s="120"/>
      <c r="K42" s="120"/>
      <c r="L42" s="120"/>
      <c r="M42" s="120"/>
      <c r="N42" s="120"/>
      <c r="O42" s="23"/>
      <c r="Q42" s="61" t="s">
        <v>19</v>
      </c>
      <c r="R42" s="7"/>
      <c r="S42" s="7"/>
    </row>
    <row r="43" spans="2:19" ht="7.5" customHeight="1">
      <c r="B43" s="8"/>
      <c r="C43" s="24"/>
      <c r="D43" s="27"/>
      <c r="E43" s="22"/>
      <c r="F43" s="22"/>
      <c r="G43" s="22"/>
      <c r="H43" s="22"/>
      <c r="I43" s="22"/>
      <c r="J43" s="22"/>
      <c r="K43" s="22"/>
      <c r="L43" s="22"/>
      <c r="M43" s="22"/>
      <c r="N43" s="22"/>
      <c r="O43" s="23"/>
      <c r="Q43" s="60"/>
      <c r="R43" s="7"/>
      <c r="S43" s="7"/>
    </row>
    <row r="44" spans="2:19" ht="24">
      <c r="B44" s="8"/>
      <c r="C44" s="67"/>
      <c r="D44" s="118" t="s">
        <v>108</v>
      </c>
      <c r="E44" s="118"/>
      <c r="F44" s="118"/>
      <c r="G44" s="118"/>
      <c r="H44" s="118"/>
      <c r="I44" s="118"/>
      <c r="J44" s="118"/>
      <c r="K44" s="118"/>
      <c r="L44" s="118"/>
      <c r="M44" s="118"/>
      <c r="N44" s="118"/>
      <c r="O44" s="23"/>
      <c r="Q44" s="60"/>
      <c r="R44" s="7" t="s">
        <v>24</v>
      </c>
      <c r="S44" s="7"/>
    </row>
    <row r="45" spans="2:19" ht="24">
      <c r="B45" s="8"/>
      <c r="C45" s="24"/>
      <c r="D45" s="120" t="s">
        <v>109</v>
      </c>
      <c r="E45" s="120"/>
      <c r="F45" s="120"/>
      <c r="G45" s="120"/>
      <c r="H45" s="120"/>
      <c r="I45" s="120"/>
      <c r="J45" s="120"/>
      <c r="K45" s="120"/>
      <c r="L45" s="120"/>
      <c r="M45" s="120"/>
      <c r="N45" s="120"/>
      <c r="O45" s="23"/>
      <c r="Q45" s="60"/>
      <c r="R45" s="7"/>
      <c r="S45" s="7"/>
    </row>
    <row r="46" spans="2:19" ht="7.5" customHeight="1">
      <c r="B46" s="10"/>
      <c r="C46" s="11"/>
      <c r="D46" s="12"/>
      <c r="E46" s="13"/>
      <c r="F46" s="13"/>
      <c r="G46" s="13"/>
      <c r="H46" s="13"/>
      <c r="I46" s="13"/>
      <c r="J46" s="13"/>
      <c r="K46" s="13"/>
      <c r="L46" s="13"/>
      <c r="M46" s="13"/>
      <c r="N46" s="13"/>
      <c r="O46" s="14"/>
      <c r="Q46" s="60"/>
      <c r="R46" s="7"/>
      <c r="S46" s="7"/>
    </row>
    <row r="47" spans="2:19" ht="27" customHeight="1">
      <c r="B47" s="28"/>
      <c r="C47" s="121" t="str">
        <f>IF(COUNTIF(C39:C41,"x")&lt;&gt;2,"⚠ Assurez-vous d'avoir rassembler l'ensemble des pièces nécessaires à l'instruction de votre projet.","Joignez le présent formulaire complété et le plan masse à votre demande.")</f>
        <v>⚠ Assurez-vous d'avoir rassembler l'ensemble des pièces nécessaires à l'instruction de votre projet.</v>
      </c>
      <c r="D47" s="121"/>
      <c r="E47" s="121"/>
      <c r="F47" s="121"/>
      <c r="G47" s="121"/>
      <c r="H47" s="121"/>
      <c r="I47" s="121"/>
      <c r="J47" s="121"/>
      <c r="K47" s="121"/>
      <c r="L47" s="121"/>
      <c r="M47" s="121"/>
      <c r="N47" s="121"/>
      <c r="O47" s="29"/>
      <c r="Q47" s="60"/>
      <c r="R47" s="7"/>
      <c r="S47" s="7" t="s">
        <v>50</v>
      </c>
    </row>
    <row r="48" spans="2:19" ht="27" customHeight="1">
      <c r="B48" s="30"/>
      <c r="C48" s="114" t="str">
        <f>IF(COUNTIF(C39:C44,"x")&lt;&gt;3,"⚠ Si votre projet a une surface d'apport TOTALE supérieure à 300 m², la réalisation d'un essai d'infiltration est obligatoire.","Joignez le plan de localisation et de rapport relatif aux essais d'infiltration réalisés.")</f>
        <v>⚠ Si votre projet a une surface d'apport TOTALE supérieure à 300 m², la réalisation d'un essai d'infiltration est obligatoire.</v>
      </c>
      <c r="D48" s="114"/>
      <c r="E48" s="114"/>
      <c r="F48" s="114"/>
      <c r="G48" s="114"/>
      <c r="H48" s="114"/>
      <c r="I48" s="114"/>
      <c r="J48" s="114"/>
      <c r="K48" s="114"/>
      <c r="L48" s="114"/>
      <c r="M48" s="114"/>
      <c r="N48" s="114"/>
      <c r="O48" s="31"/>
      <c r="Q48" s="60"/>
      <c r="R48" s="7"/>
      <c r="S48" s="7" t="s">
        <v>50</v>
      </c>
    </row>
    <row r="49" spans="2:19" ht="7.5" customHeight="1">
      <c r="C49" s="26"/>
      <c r="D49" s="26"/>
      <c r="Q49" s="60"/>
      <c r="R49" s="7"/>
      <c r="S49" s="7"/>
    </row>
    <row r="50" spans="2:19" ht="25.5" customHeight="1">
      <c r="B50" s="115" t="s">
        <v>95</v>
      </c>
      <c r="C50" s="116"/>
      <c r="D50" s="116"/>
      <c r="E50" s="116"/>
      <c r="F50" s="116"/>
      <c r="G50" s="116"/>
      <c r="H50" s="116"/>
      <c r="I50" s="116"/>
      <c r="J50" s="116"/>
      <c r="K50" s="116"/>
      <c r="L50" s="116"/>
      <c r="M50" s="116"/>
      <c r="N50" s="116"/>
      <c r="O50" s="117"/>
      <c r="Q50" s="60"/>
      <c r="R50" s="7"/>
      <c r="S50" s="7"/>
    </row>
    <row r="51" spans="2:19" ht="7.5" customHeight="1">
      <c r="B51" s="32"/>
      <c r="C51" s="33"/>
      <c r="D51" s="33"/>
      <c r="E51" s="34"/>
      <c r="F51" s="34"/>
      <c r="G51" s="34"/>
      <c r="H51" s="34"/>
      <c r="I51" s="34"/>
      <c r="J51" s="34"/>
      <c r="K51" s="34"/>
      <c r="L51" s="34"/>
      <c r="M51" s="34"/>
      <c r="N51" s="34"/>
      <c r="O51" s="35"/>
      <c r="Q51" s="60"/>
      <c r="R51" s="7"/>
      <c r="S51" s="7"/>
    </row>
    <row r="52" spans="2:19" ht="18" customHeight="1">
      <c r="B52" s="32"/>
      <c r="C52" s="122" t="s">
        <v>68</v>
      </c>
      <c r="D52" s="122"/>
      <c r="E52" s="68"/>
      <c r="F52" s="123" t="str">
        <f>IF(AND(E52="oui",H52="")," ⚠ Numérotez chaque formulaire : ","Formulaire n° ")</f>
        <v xml:space="preserve">Formulaire n° </v>
      </c>
      <c r="G52" s="124"/>
      <c r="H52" s="69"/>
      <c r="I52" s="36"/>
      <c r="J52" s="36"/>
      <c r="K52" s="36"/>
      <c r="L52" s="36"/>
      <c r="M52" s="37"/>
      <c r="N52" s="37"/>
      <c r="O52" s="35"/>
      <c r="Q52" s="61"/>
      <c r="R52" s="7"/>
      <c r="S52" s="7" t="s">
        <v>70</v>
      </c>
    </row>
    <row r="53" spans="2:19" ht="7.5" customHeight="1">
      <c r="B53" s="32"/>
      <c r="C53" s="66"/>
      <c r="D53" s="66"/>
      <c r="E53" s="36"/>
      <c r="F53" s="36"/>
      <c r="G53" s="36"/>
      <c r="H53" s="36"/>
      <c r="I53" s="36"/>
      <c r="J53" s="36"/>
      <c r="K53" s="36"/>
      <c r="L53" s="36"/>
      <c r="M53" s="36"/>
      <c r="N53" s="36"/>
      <c r="O53" s="35"/>
      <c r="Q53" s="60"/>
      <c r="R53" s="7"/>
      <c r="S53" s="7"/>
    </row>
    <row r="54" spans="2:19" ht="24.75" customHeight="1">
      <c r="B54" s="32"/>
      <c r="C54" s="83" t="s">
        <v>49</v>
      </c>
      <c r="D54" s="83"/>
      <c r="E54" s="83"/>
      <c r="F54" s="83"/>
      <c r="G54" s="83"/>
      <c r="H54" s="83"/>
      <c r="I54" s="83"/>
      <c r="J54" s="83"/>
      <c r="K54" s="83"/>
      <c r="L54" s="83"/>
      <c r="M54" s="83"/>
      <c r="N54" s="83"/>
      <c r="O54" s="35"/>
      <c r="Q54" s="60"/>
      <c r="R54" s="7"/>
      <c r="S54" s="7"/>
    </row>
    <row r="55" spans="2:19" ht="18">
      <c r="B55" s="32"/>
      <c r="C55" s="77" t="s">
        <v>112</v>
      </c>
      <c r="D55" s="77"/>
      <c r="E55" s="77"/>
      <c r="F55" s="77"/>
      <c r="G55" s="77"/>
      <c r="H55" s="77"/>
      <c r="I55" s="77"/>
      <c r="J55" s="77"/>
      <c r="K55" s="77"/>
      <c r="L55" s="77"/>
      <c r="M55" s="77"/>
      <c r="N55" s="77"/>
      <c r="O55" s="35"/>
      <c r="Q55" s="61"/>
      <c r="R55" s="7"/>
      <c r="S55" s="7"/>
    </row>
    <row r="56" spans="2:19" ht="7.5" customHeight="1">
      <c r="B56" s="32"/>
      <c r="C56" s="65"/>
      <c r="D56" s="66"/>
      <c r="E56" s="36"/>
      <c r="F56" s="36"/>
      <c r="G56" s="36"/>
      <c r="H56" s="36"/>
      <c r="I56" s="36"/>
      <c r="J56" s="36"/>
      <c r="K56" s="36"/>
      <c r="L56" s="36"/>
      <c r="M56" s="36"/>
      <c r="N56" s="35"/>
      <c r="O56" s="35"/>
      <c r="Q56" s="60"/>
      <c r="R56" s="7"/>
      <c r="S56" s="7"/>
    </row>
    <row r="57" spans="2:19" ht="21" customHeight="1">
      <c r="B57" s="32"/>
      <c r="C57" s="97" t="s">
        <v>38</v>
      </c>
      <c r="D57" s="97"/>
      <c r="E57" s="38">
        <f>IF($H$52="",1,CONCATENATE($H$52,".1"))</f>
        <v>1</v>
      </c>
      <c r="F57" s="38">
        <f>IF($H$52="",2,CONCATENATE($H$52,".2"))</f>
        <v>2</v>
      </c>
      <c r="G57" s="38">
        <f>IF($H$52="",3,CONCATENATE($H$52,".3"))</f>
        <v>3</v>
      </c>
      <c r="H57" s="38">
        <f>IF($H$52="",4,CONCATENATE($H$52,".4"))</f>
        <v>4</v>
      </c>
      <c r="I57" s="38">
        <f>IF($H$52="",5,CONCATENATE($H$52,".5"))</f>
        <v>5</v>
      </c>
      <c r="J57" s="38">
        <f>IF($H$52="",6,CONCATENATE($H$52,".6"))</f>
        <v>6</v>
      </c>
      <c r="K57" s="38">
        <f>IF($H$52="",7,CONCATENATE($H$52,".7"))</f>
        <v>7</v>
      </c>
      <c r="L57" s="38">
        <f>IF($H$52="",8,CONCATENATE($H$52,".8"))</f>
        <v>8</v>
      </c>
      <c r="M57" s="38">
        <f>IF($H$52="",9,CONCATENATE($H$52,".9"))</f>
        <v>9</v>
      </c>
      <c r="N57" s="38">
        <f>IF($H$52="",10,CONCATENATE($H$52,".10"))</f>
        <v>10</v>
      </c>
      <c r="O57" s="35"/>
      <c r="Q57" s="60"/>
      <c r="R57" s="7"/>
      <c r="S57" s="7"/>
    </row>
    <row r="58" spans="2:19" ht="21" customHeight="1">
      <c r="B58" s="32"/>
      <c r="C58" s="84" t="s">
        <v>48</v>
      </c>
      <c r="D58" s="84"/>
      <c r="E58" s="68"/>
      <c r="F58" s="68"/>
      <c r="G58" s="68"/>
      <c r="H58" s="68"/>
      <c r="I58" s="68"/>
      <c r="J58" s="68"/>
      <c r="K58" s="68"/>
      <c r="L58" s="68"/>
      <c r="M58" s="68"/>
      <c r="N58" s="68"/>
      <c r="O58" s="35"/>
      <c r="Q58" s="60"/>
      <c r="R58" s="7"/>
      <c r="S58" s="7"/>
    </row>
    <row r="59" spans="2:19" ht="21" customHeight="1">
      <c r="B59" s="32"/>
      <c r="C59" s="84" t="s">
        <v>47</v>
      </c>
      <c r="D59" s="84"/>
      <c r="E59" s="68"/>
      <c r="F59" s="68"/>
      <c r="G59" s="68"/>
      <c r="H59" s="68"/>
      <c r="I59" s="68"/>
      <c r="J59" s="68"/>
      <c r="K59" s="68"/>
      <c r="L59" s="68"/>
      <c r="M59" s="68"/>
      <c r="N59" s="68"/>
      <c r="O59" s="35"/>
      <c r="Q59" s="60"/>
      <c r="R59" s="7"/>
      <c r="S59" s="7"/>
    </row>
    <row r="60" spans="2:19" ht="21" customHeight="1">
      <c r="B60" s="32"/>
      <c r="C60" s="84" t="s">
        <v>46</v>
      </c>
      <c r="D60" s="84"/>
      <c r="E60" s="39" t="str">
        <f t="shared" ref="E60:N60" si="0">IF(SUM(E$58:E$59)=0,"-",SUM(E$58:E$59))</f>
        <v>-</v>
      </c>
      <c r="F60" s="39" t="str">
        <f t="shared" si="0"/>
        <v>-</v>
      </c>
      <c r="G60" s="39" t="str">
        <f t="shared" si="0"/>
        <v>-</v>
      </c>
      <c r="H60" s="39" t="str">
        <f t="shared" si="0"/>
        <v>-</v>
      </c>
      <c r="I60" s="39" t="str">
        <f t="shared" si="0"/>
        <v>-</v>
      </c>
      <c r="J60" s="39" t="str">
        <f t="shared" si="0"/>
        <v>-</v>
      </c>
      <c r="K60" s="39" t="str">
        <f t="shared" si="0"/>
        <v>-</v>
      </c>
      <c r="L60" s="39" t="str">
        <f t="shared" si="0"/>
        <v>-</v>
      </c>
      <c r="M60" s="39" t="str">
        <f t="shared" si="0"/>
        <v>-</v>
      </c>
      <c r="N60" s="39" t="str">
        <f t="shared" si="0"/>
        <v>-</v>
      </c>
      <c r="O60" s="35"/>
      <c r="Q60" s="60"/>
      <c r="R60" s="7"/>
      <c r="S60" s="7" t="s">
        <v>51</v>
      </c>
    </row>
    <row r="61" spans="2:19" ht="20.25" customHeight="1">
      <c r="B61" s="32"/>
      <c r="C61" s="84" t="s">
        <v>57</v>
      </c>
      <c r="D61" s="84"/>
      <c r="E61" s="70"/>
      <c r="F61" s="70"/>
      <c r="G61" s="70"/>
      <c r="H61" s="70"/>
      <c r="I61" s="70"/>
      <c r="J61" s="70"/>
      <c r="K61" s="70"/>
      <c r="L61" s="70"/>
      <c r="M61" s="70"/>
      <c r="N61" s="70"/>
      <c r="O61" s="35"/>
      <c r="Q61" s="60"/>
      <c r="R61" s="7" t="s">
        <v>24</v>
      </c>
      <c r="S61" s="7"/>
    </row>
    <row r="62" spans="2:19" ht="20.25" customHeight="1">
      <c r="B62" s="32"/>
      <c r="C62" s="84" t="s">
        <v>45</v>
      </c>
      <c r="D62" s="84"/>
      <c r="E62" s="68"/>
      <c r="F62" s="68"/>
      <c r="G62" s="68"/>
      <c r="H62" s="68"/>
      <c r="I62" s="68"/>
      <c r="J62" s="68"/>
      <c r="K62" s="68"/>
      <c r="L62" s="68"/>
      <c r="M62" s="68"/>
      <c r="N62" s="68"/>
      <c r="O62" s="35"/>
      <c r="Q62" s="62"/>
      <c r="R62" s="7"/>
      <c r="S62" s="7"/>
    </row>
    <row r="63" spans="2:19" ht="20.25" customHeight="1">
      <c r="B63" s="32"/>
      <c r="C63" s="84" t="s">
        <v>44</v>
      </c>
      <c r="D63" s="84"/>
      <c r="E63" s="71"/>
      <c r="F63" s="71"/>
      <c r="G63" s="71"/>
      <c r="H63" s="71"/>
      <c r="I63" s="71"/>
      <c r="J63" s="71"/>
      <c r="K63" s="71"/>
      <c r="L63" s="71"/>
      <c r="M63" s="71"/>
      <c r="N63" s="71"/>
      <c r="O63" s="35"/>
      <c r="Q63" s="62"/>
      <c r="R63" s="7" t="s">
        <v>24</v>
      </c>
      <c r="S63" s="7"/>
    </row>
    <row r="64" spans="2:19" ht="7.5" customHeight="1">
      <c r="B64" s="32"/>
      <c r="C64" s="65"/>
      <c r="D64" s="66"/>
      <c r="E64" s="36"/>
      <c r="F64" s="36"/>
      <c r="G64" s="36"/>
      <c r="H64" s="36"/>
      <c r="I64" s="36"/>
      <c r="J64" s="36"/>
      <c r="K64" s="36"/>
      <c r="L64" s="36"/>
      <c r="M64" s="36"/>
      <c r="N64" s="36"/>
      <c r="O64" s="35"/>
      <c r="Q64" s="60"/>
      <c r="R64" s="7"/>
      <c r="S64" s="7"/>
    </row>
    <row r="65" spans="2:25" ht="21" customHeight="1">
      <c r="B65" s="32"/>
      <c r="C65" s="84" t="s">
        <v>97</v>
      </c>
      <c r="D65" s="84"/>
      <c r="E65" s="70"/>
      <c r="F65" s="36"/>
      <c r="G65" s="36"/>
      <c r="H65" s="36"/>
      <c r="I65" s="36"/>
      <c r="J65" s="36"/>
      <c r="K65" s="36"/>
      <c r="L65" s="36"/>
      <c r="M65" s="36"/>
      <c r="N65" s="36"/>
      <c r="O65" s="35"/>
      <c r="Q65" s="60"/>
      <c r="R65" s="7"/>
      <c r="S65" s="7" t="s">
        <v>51</v>
      </c>
    </row>
    <row r="66" spans="2:25" ht="21" customHeight="1">
      <c r="B66" s="32"/>
      <c r="C66" s="84" t="s">
        <v>98</v>
      </c>
      <c r="D66" s="84"/>
      <c r="E66" s="39" t="str">
        <f>IF(SUM(E60:N60,E65)=0,"-",SUM(E60:N60,E65))</f>
        <v>-</v>
      </c>
      <c r="F66" s="128" t="str">
        <f>IF(AND(C44="-",E66&gt;300),"⚠ La réalisation d'un essai d'infiltration est obligatoire.","")</f>
        <v/>
      </c>
      <c r="G66" s="129"/>
      <c r="H66" s="129"/>
      <c r="I66" s="129"/>
      <c r="J66" s="129"/>
      <c r="K66" s="129"/>
      <c r="L66" s="129"/>
      <c r="M66" s="129"/>
      <c r="N66" s="129"/>
      <c r="O66" s="35"/>
      <c r="Q66" s="60"/>
      <c r="R66" s="7"/>
      <c r="S66" s="7" t="s">
        <v>51</v>
      </c>
    </row>
    <row r="67" spans="2:25" ht="7.5" customHeight="1">
      <c r="B67" s="32"/>
      <c r="C67" s="66"/>
      <c r="D67" s="66"/>
      <c r="E67" s="36"/>
      <c r="F67" s="36"/>
      <c r="G67" s="36"/>
      <c r="H67" s="36"/>
      <c r="I67" s="36"/>
      <c r="J67" s="36"/>
      <c r="K67" s="36"/>
      <c r="L67" s="36"/>
      <c r="M67" s="36"/>
      <c r="N67" s="36"/>
      <c r="O67" s="35"/>
      <c r="Q67" s="60"/>
      <c r="R67" s="7"/>
      <c r="S67" s="7"/>
    </row>
    <row r="68" spans="2:25" ht="24.75" customHeight="1">
      <c r="B68" s="32"/>
      <c r="C68" s="83" t="s">
        <v>6</v>
      </c>
      <c r="D68" s="83"/>
      <c r="E68" s="83"/>
      <c r="F68" s="83"/>
      <c r="G68" s="83"/>
      <c r="H68" s="83"/>
      <c r="I68" s="83"/>
      <c r="J68" s="83"/>
      <c r="K68" s="83"/>
      <c r="L68" s="83"/>
      <c r="M68" s="83"/>
      <c r="N68" s="83"/>
      <c r="O68" s="35"/>
      <c r="Q68" s="60"/>
      <c r="R68" s="7"/>
      <c r="S68" s="7"/>
    </row>
    <row r="69" spans="2:25" ht="18">
      <c r="B69" s="32"/>
      <c r="C69" s="77" t="s">
        <v>110</v>
      </c>
      <c r="D69" s="77"/>
      <c r="E69" s="77"/>
      <c r="F69" s="77"/>
      <c r="G69" s="77"/>
      <c r="H69" s="77"/>
      <c r="I69" s="77"/>
      <c r="J69" s="77"/>
      <c r="K69" s="77"/>
      <c r="L69" s="77"/>
      <c r="M69" s="77"/>
      <c r="N69" s="77"/>
      <c r="O69" s="35"/>
      <c r="P69" s="40"/>
      <c r="Q69" s="61"/>
      <c r="R69" s="7"/>
      <c r="S69" s="7"/>
      <c r="T69" s="40"/>
      <c r="U69" s="40"/>
      <c r="V69" s="40"/>
      <c r="W69" s="40"/>
      <c r="X69" s="40"/>
      <c r="Y69" s="40"/>
    </row>
    <row r="70" spans="2:25" ht="7.5" customHeight="1">
      <c r="B70" s="32"/>
      <c r="C70" s="65"/>
      <c r="D70" s="66"/>
      <c r="E70" s="36"/>
      <c r="F70" s="36"/>
      <c r="G70" s="36"/>
      <c r="H70" s="36"/>
      <c r="I70" s="36"/>
      <c r="J70" s="36"/>
      <c r="K70" s="36"/>
      <c r="L70" s="36"/>
      <c r="M70" s="36"/>
      <c r="N70" s="35"/>
      <c r="O70" s="35"/>
      <c r="Q70" s="60"/>
      <c r="R70" s="7"/>
      <c r="S70" s="7"/>
    </row>
    <row r="71" spans="2:25" ht="20.25" customHeight="1">
      <c r="B71" s="32"/>
      <c r="C71" s="84" t="s">
        <v>69</v>
      </c>
      <c r="D71" s="84"/>
      <c r="E71" s="68"/>
      <c r="F71" s="125" t="str">
        <f>IF(E71="oui","Si oui, renseignez les informations suivantes (sélectionnez dans chaque liste).",
IF(AND(E66="-",E71="non"),"",
IF(AND(E66&gt;300,E71="non"),"⚠ La réalisation d'un essai d'infiltration est obligatoire.","")))</f>
        <v/>
      </c>
      <c r="G71" s="122"/>
      <c r="H71" s="122"/>
      <c r="I71" s="122"/>
      <c r="J71" s="122"/>
      <c r="K71" s="122"/>
      <c r="L71" s="122"/>
      <c r="M71" s="122"/>
      <c r="N71" s="35"/>
      <c r="O71" s="35"/>
      <c r="Q71" s="62"/>
      <c r="R71" s="7"/>
      <c r="S71" s="7" t="s">
        <v>70</v>
      </c>
    </row>
    <row r="72" spans="2:25" ht="7.5" customHeight="1">
      <c r="B72" s="32"/>
      <c r="C72" s="65"/>
      <c r="D72" s="66"/>
      <c r="E72" s="36"/>
      <c r="F72" s="36"/>
      <c r="G72" s="36"/>
      <c r="H72" s="36"/>
      <c r="I72" s="36"/>
      <c r="J72" s="36"/>
      <c r="K72" s="36"/>
      <c r="L72" s="36"/>
      <c r="M72" s="36"/>
      <c r="N72" s="35"/>
      <c r="O72" s="35"/>
      <c r="Q72" s="60"/>
      <c r="R72" s="7"/>
      <c r="S72" s="7"/>
    </row>
    <row r="73" spans="2:25" ht="20.25" customHeight="1">
      <c r="B73" s="32"/>
      <c r="C73" s="32"/>
      <c r="D73" s="64" t="str">
        <f>IF(AND($E71="oui",E73=""),"⚠  Nombre d'essais d'infiltration réalisés : ","Nombre d'essais d'infiltration réalisés : ")</f>
        <v xml:space="preserve">Nombre d'essais d'infiltration réalisés : </v>
      </c>
      <c r="E73" s="70"/>
      <c r="F73" s="126" t="str">
        <f>IF(AND($E71="oui",H73=""),"⚠  Mode opératoire utilisé : ","Mode opératoire utilisé : ")</f>
        <v xml:space="preserve">Mode opératoire utilisé : </v>
      </c>
      <c r="G73" s="126"/>
      <c r="H73" s="72"/>
      <c r="I73" s="126" t="str">
        <f>IF(AND($E71="oui",K73=""),"⚠  Profondeur moyenne des essais réalisés : ","Profondeur moyenne des essais réalisés : ")</f>
        <v xml:space="preserve">Profondeur moyenne des essais réalisés : </v>
      </c>
      <c r="J73" s="126"/>
      <c r="K73" s="72"/>
      <c r="L73" s="126" t="str">
        <f>IF(AND($E71="oui",N73=""),"⚠  Durée des mesures effectuées :","Durée des mesures effectuées : ")</f>
        <v xml:space="preserve">Durée des mesures effectuées : </v>
      </c>
      <c r="M73" s="126"/>
      <c r="N73" s="72"/>
      <c r="O73" s="35"/>
      <c r="Q73" s="62"/>
      <c r="R73" s="7"/>
      <c r="S73" s="7" t="s">
        <v>70</v>
      </c>
    </row>
    <row r="74" spans="2:25" ht="7.5" customHeight="1">
      <c r="B74" s="32"/>
      <c r="C74" s="65"/>
      <c r="D74" s="66"/>
      <c r="E74" s="36"/>
      <c r="F74" s="36"/>
      <c r="G74" s="36"/>
      <c r="H74" s="36"/>
      <c r="I74" s="36"/>
      <c r="J74" s="36"/>
      <c r="K74" s="36"/>
      <c r="L74" s="36"/>
      <c r="M74" s="36"/>
      <c r="N74" s="35"/>
      <c r="O74" s="35"/>
      <c r="Q74" s="60"/>
      <c r="R74" s="7"/>
      <c r="S74" s="7"/>
    </row>
    <row r="75" spans="2:25" ht="36">
      <c r="B75" s="32"/>
      <c r="C75" s="127" t="s">
        <v>85</v>
      </c>
      <c r="D75" s="127"/>
      <c r="E75" s="81"/>
      <c r="F75" s="81"/>
      <c r="G75" s="81"/>
      <c r="H75" s="81"/>
      <c r="I75" s="81"/>
      <c r="J75" s="81"/>
      <c r="K75" s="81"/>
      <c r="L75" s="81"/>
      <c r="M75" s="81"/>
      <c r="N75" s="81"/>
      <c r="O75" s="35"/>
      <c r="Q75" s="61" t="s">
        <v>19</v>
      </c>
      <c r="R75" s="7"/>
      <c r="S75" s="7" t="s">
        <v>70</v>
      </c>
    </row>
    <row r="76" spans="2:25" ht="7.5" customHeight="1">
      <c r="B76" s="32"/>
      <c r="C76" s="65"/>
      <c r="D76" s="66"/>
      <c r="E76" s="36"/>
      <c r="F76" s="36"/>
      <c r="G76" s="36"/>
      <c r="H76" s="36"/>
      <c r="I76" s="36"/>
      <c r="J76" s="36"/>
      <c r="K76" s="36"/>
      <c r="L76" s="36"/>
      <c r="M76" s="36"/>
      <c r="N76" s="35"/>
      <c r="O76" s="35"/>
      <c r="Q76" s="60"/>
      <c r="R76" s="7"/>
      <c r="S76" s="7"/>
    </row>
    <row r="77" spans="2:25" ht="21" customHeight="1">
      <c r="B77" s="32"/>
      <c r="C77" s="97" t="s">
        <v>38</v>
      </c>
      <c r="D77" s="97"/>
      <c r="E77" s="38">
        <f>E$57</f>
        <v>1</v>
      </c>
      <c r="F77" s="38">
        <f t="shared" ref="F77:N77" si="1">F$57</f>
        <v>2</v>
      </c>
      <c r="G77" s="38">
        <f t="shared" si="1"/>
        <v>3</v>
      </c>
      <c r="H77" s="38">
        <f t="shared" si="1"/>
        <v>4</v>
      </c>
      <c r="I77" s="38">
        <f t="shared" si="1"/>
        <v>5</v>
      </c>
      <c r="J77" s="38">
        <f t="shared" si="1"/>
        <v>6</v>
      </c>
      <c r="K77" s="38">
        <f t="shared" si="1"/>
        <v>7</v>
      </c>
      <c r="L77" s="38">
        <f t="shared" si="1"/>
        <v>8</v>
      </c>
      <c r="M77" s="38">
        <f t="shared" si="1"/>
        <v>9</v>
      </c>
      <c r="N77" s="38">
        <f t="shared" si="1"/>
        <v>10</v>
      </c>
      <c r="O77" s="35"/>
      <c r="Q77" s="60"/>
      <c r="R77" s="7"/>
      <c r="S77" s="7"/>
    </row>
    <row r="78" spans="2:25" ht="20.25" customHeight="1">
      <c r="B78" s="32"/>
      <c r="C78" s="84" t="s">
        <v>36</v>
      </c>
      <c r="D78" s="84"/>
      <c r="E78" s="73"/>
      <c r="F78" s="73"/>
      <c r="G78" s="73"/>
      <c r="H78" s="73"/>
      <c r="I78" s="73"/>
      <c r="J78" s="73"/>
      <c r="K78" s="73"/>
      <c r="L78" s="73"/>
      <c r="M78" s="73"/>
      <c r="N78" s="73"/>
      <c r="O78" s="35"/>
      <c r="Q78" s="62"/>
      <c r="R78" s="7"/>
      <c r="S78" s="7"/>
    </row>
    <row r="79" spans="2:25" ht="7.5" customHeight="1">
      <c r="B79" s="32"/>
      <c r="C79" s="66"/>
      <c r="D79" s="66"/>
      <c r="E79" s="36"/>
      <c r="F79" s="36"/>
      <c r="G79" s="36"/>
      <c r="H79" s="36"/>
      <c r="I79" s="36"/>
      <c r="J79" s="36"/>
      <c r="K79" s="36"/>
      <c r="L79" s="36"/>
      <c r="M79" s="36"/>
      <c r="N79" s="36"/>
      <c r="O79" s="35"/>
      <c r="Q79" s="60"/>
      <c r="R79" s="7"/>
      <c r="S79" s="7"/>
    </row>
    <row r="80" spans="2:25" ht="24.75" customHeight="1">
      <c r="B80" s="32"/>
      <c r="C80" s="83" t="s">
        <v>43</v>
      </c>
      <c r="D80" s="83"/>
      <c r="E80" s="83"/>
      <c r="F80" s="83"/>
      <c r="G80" s="83"/>
      <c r="H80" s="83"/>
      <c r="I80" s="83"/>
      <c r="J80" s="83"/>
      <c r="K80" s="83"/>
      <c r="L80" s="83"/>
      <c r="M80" s="83"/>
      <c r="N80" s="83"/>
      <c r="O80" s="35"/>
      <c r="Q80" s="60"/>
      <c r="R80" s="7"/>
      <c r="S80" s="7"/>
    </row>
    <row r="81" spans="2:19" ht="18">
      <c r="B81" s="32"/>
      <c r="C81" s="77" t="s">
        <v>23</v>
      </c>
      <c r="D81" s="77"/>
      <c r="E81" s="77"/>
      <c r="F81" s="77"/>
      <c r="G81" s="77"/>
      <c r="H81" s="77"/>
      <c r="I81" s="77"/>
      <c r="J81" s="77"/>
      <c r="K81" s="77"/>
      <c r="L81" s="77"/>
      <c r="M81" s="77"/>
      <c r="N81" s="77"/>
      <c r="O81" s="35"/>
      <c r="Q81" s="60"/>
      <c r="R81" s="7"/>
      <c r="S81" s="7"/>
    </row>
    <row r="82" spans="2:19" ht="7.5" customHeight="1">
      <c r="B82" s="32"/>
      <c r="C82" s="65"/>
      <c r="D82" s="66"/>
      <c r="E82" s="36"/>
      <c r="F82" s="36"/>
      <c r="G82" s="36"/>
      <c r="H82" s="36"/>
      <c r="I82" s="36"/>
      <c r="J82" s="36"/>
      <c r="K82" s="36"/>
      <c r="L82" s="36"/>
      <c r="M82" s="36"/>
      <c r="N82" s="35"/>
      <c r="O82" s="35"/>
      <c r="Q82" s="60"/>
      <c r="R82" s="7"/>
      <c r="S82" s="7"/>
    </row>
    <row r="83" spans="2:19" ht="21" customHeight="1">
      <c r="B83" s="32"/>
      <c r="C83" s="97" t="s">
        <v>38</v>
      </c>
      <c r="D83" s="97"/>
      <c r="E83" s="38">
        <f t="shared" ref="E83:N83" si="2">E$57</f>
        <v>1</v>
      </c>
      <c r="F83" s="38">
        <f t="shared" si="2"/>
        <v>2</v>
      </c>
      <c r="G83" s="38">
        <f t="shared" si="2"/>
        <v>3</v>
      </c>
      <c r="H83" s="38">
        <f t="shared" si="2"/>
        <v>4</v>
      </c>
      <c r="I83" s="38">
        <f t="shared" si="2"/>
        <v>5</v>
      </c>
      <c r="J83" s="38">
        <f t="shared" si="2"/>
        <v>6</v>
      </c>
      <c r="K83" s="38">
        <f t="shared" si="2"/>
        <v>7</v>
      </c>
      <c r="L83" s="38">
        <f t="shared" si="2"/>
        <v>8</v>
      </c>
      <c r="M83" s="38">
        <f t="shared" si="2"/>
        <v>9</v>
      </c>
      <c r="N83" s="38">
        <f t="shared" si="2"/>
        <v>10</v>
      </c>
      <c r="O83" s="35"/>
      <c r="Q83" s="60"/>
      <c r="R83" s="7"/>
      <c r="S83" s="7"/>
    </row>
    <row r="84" spans="2:19" ht="36">
      <c r="B84" s="32"/>
      <c r="C84" s="84" t="s">
        <v>80</v>
      </c>
      <c r="D84" s="84"/>
      <c r="E84" s="72"/>
      <c r="F84" s="72"/>
      <c r="G84" s="72"/>
      <c r="H84" s="72"/>
      <c r="I84" s="72"/>
      <c r="J84" s="72"/>
      <c r="K84" s="72"/>
      <c r="L84" s="72"/>
      <c r="M84" s="72"/>
      <c r="N84" s="72"/>
      <c r="O84" s="35"/>
      <c r="Q84" s="61" t="s">
        <v>19</v>
      </c>
      <c r="R84" s="7" t="s">
        <v>24</v>
      </c>
      <c r="S84" s="7"/>
    </row>
    <row r="85" spans="2:19" ht="20.25" customHeight="1">
      <c r="B85" s="32"/>
      <c r="C85" s="84" t="s">
        <v>42</v>
      </c>
      <c r="D85" s="84"/>
      <c r="E85" s="41" t="str">
        <f>IF(E60="-","-",
IF(E$84="","-",(E$60*60-
IF(AND(E61="Oui",E62&lt;&gt;"",E63&lt;&gt;""),
IF(E63="&lt; 10",0,
IF(E63="de 10 à 30",E62*15,
IF(E63="&gt; 30",E62*30,0)))))/1000))</f>
        <v>-</v>
      </c>
      <c r="F85" s="41" t="str">
        <f>IF(F60="-","-",
IF(F$84="","-",(F$60*60-
IF(AND(F61="Oui",F62&lt;&gt;"",F63&lt;&gt;""),
IF(F63="&lt; 10",0,
IF(F63="de 10 à 30",F62*15,
IF(F63="&gt; 30",F62*30,0)))))/1000))</f>
        <v>-</v>
      </c>
      <c r="G85" s="41" t="str">
        <f t="shared" ref="G85:N85" si="3">IF(G60="-","-",
IF(G$84="","-",(G$60*60-
IF(AND(G61="Oui",G62&lt;&gt;"",G63&lt;&gt;""),
IF(G63="&lt; 10",0,
IF(G63="de 10 à 30",G62*15,
IF(G63="&gt; 30",G62*30,0)))))/1000))</f>
        <v>-</v>
      </c>
      <c r="H85" s="41" t="str">
        <f t="shared" si="3"/>
        <v>-</v>
      </c>
      <c r="I85" s="41" t="str">
        <f t="shared" si="3"/>
        <v>-</v>
      </c>
      <c r="J85" s="41" t="str">
        <f t="shared" si="3"/>
        <v>-</v>
      </c>
      <c r="K85" s="41" t="str">
        <f t="shared" si="3"/>
        <v>-</v>
      </c>
      <c r="L85" s="41" t="str">
        <f t="shared" si="3"/>
        <v>-</v>
      </c>
      <c r="M85" s="41" t="str">
        <f t="shared" si="3"/>
        <v>-</v>
      </c>
      <c r="N85" s="41" t="str">
        <f t="shared" si="3"/>
        <v>-</v>
      </c>
      <c r="O85" s="35"/>
      <c r="Q85" s="60"/>
      <c r="R85" s="7"/>
      <c r="S85" s="7" t="s">
        <v>51</v>
      </c>
    </row>
    <row r="86" spans="2:19" ht="20.25" customHeight="1">
      <c r="B86" s="32"/>
      <c r="C86" s="84" t="s">
        <v>35</v>
      </c>
      <c r="D86" s="84"/>
      <c r="E86" s="39" t="str">
        <f>IF(E60="-","-",
IF(E$84="","-",E$87*E$60))</f>
        <v>-</v>
      </c>
      <c r="F86" s="39" t="str">
        <f>IF(F60="-","-",
IF(F$84="","-",F$87*F$60))</f>
        <v>-</v>
      </c>
      <c r="G86" s="39" t="str">
        <f t="shared" ref="G86:N86" si="4">IF(G60="-","-",
IF(G$84="","-",G$87*G$60))</f>
        <v>-</v>
      </c>
      <c r="H86" s="39" t="str">
        <f t="shared" si="4"/>
        <v>-</v>
      </c>
      <c r="I86" s="39" t="str">
        <f t="shared" si="4"/>
        <v>-</v>
      </c>
      <c r="J86" s="39" t="str">
        <f t="shared" si="4"/>
        <v>-</v>
      </c>
      <c r="K86" s="39" t="str">
        <f t="shared" si="4"/>
        <v>-</v>
      </c>
      <c r="L86" s="39" t="str">
        <f t="shared" si="4"/>
        <v>-</v>
      </c>
      <c r="M86" s="39" t="str">
        <f t="shared" si="4"/>
        <v>-</v>
      </c>
      <c r="N86" s="39" t="str">
        <f t="shared" si="4"/>
        <v>-</v>
      </c>
      <c r="O86" s="35"/>
      <c r="Q86" s="60"/>
      <c r="R86" s="7"/>
      <c r="S86" s="7" t="s">
        <v>51</v>
      </c>
    </row>
    <row r="87" spans="2:19" ht="18" customHeight="1">
      <c r="B87" s="32"/>
      <c r="C87" s="84" t="s">
        <v>117</v>
      </c>
      <c r="D87" s="84"/>
      <c r="E87" s="42" t="str">
        <f>IF(OR(E$60="-",E$84=""),"-",
IF($E71="non",0.3,
IF(E$78="",0.3,
IF(E$78&lt;=3,0.4,
IF(E$78&lt;=3,0.4,
IF(OR(E$78&lt;=5,E$84="Structure d'infiltration"),0.3,
IF(E$78&lt;=10,0.2,
IF(E$78&gt;=10,0.1))))))))</f>
        <v>-</v>
      </c>
      <c r="F87" s="42" t="str">
        <f>IF(OR(F$60="-",F$84=""),"-",
IF($E71="non",0.3,
IF(F$78="",0.3,
IF(F$78&lt;=3,0.4,
IF(F$78&lt;=3,0.4,
IF(OR(F$78&lt;=5,F$84="Structure d'infiltration"),0.3,
IF(F$78&lt;=10,0.2,
IF(F$78&gt;=10,0.1))))))))</f>
        <v>-</v>
      </c>
      <c r="G87" s="42" t="str">
        <f t="shared" ref="G87:N87" si="5">IF(OR(G$60="-",G$84=""),"-",
IF($E71="non",0.3,
IF(G$78="",0.3,
IF(G$78&lt;=3,0.4,
IF(G$78&lt;=3,0.4,
IF(OR(G$78&lt;=5,G$84="Structure d'infiltration"),0.3,
IF(G$78&lt;=10,0.2,
IF(G$78&gt;=10,0.1))))))))</f>
        <v>-</v>
      </c>
      <c r="H87" s="42" t="str">
        <f t="shared" si="5"/>
        <v>-</v>
      </c>
      <c r="I87" s="42" t="str">
        <f t="shared" si="5"/>
        <v>-</v>
      </c>
      <c r="J87" s="42" t="str">
        <f t="shared" si="5"/>
        <v>-</v>
      </c>
      <c r="K87" s="42" t="str">
        <f t="shared" si="5"/>
        <v>-</v>
      </c>
      <c r="L87" s="42" t="str">
        <f t="shared" si="5"/>
        <v>-</v>
      </c>
      <c r="M87" s="42" t="str">
        <f t="shared" si="5"/>
        <v>-</v>
      </c>
      <c r="N87" s="42" t="str">
        <f t="shared" si="5"/>
        <v>-</v>
      </c>
      <c r="O87" s="35"/>
      <c r="Q87" s="60"/>
      <c r="R87" s="7"/>
      <c r="S87" s="7" t="s">
        <v>51</v>
      </c>
    </row>
    <row r="88" spans="2:19" s="46" customFormat="1" ht="27">
      <c r="B88" s="43"/>
      <c r="C88" s="134" t="s">
        <v>55</v>
      </c>
      <c r="D88" s="135"/>
      <c r="E88" s="44" t="str">
        <f>IF(OR(E86="-",$E71="non"),"-",
IF(AND(E90&lt;&gt;"-",E90&gt;96),
"⚠ "&amp;MROUND((E85*1000/(96*E78)),1),
IF(AND(E84="Espace vert creux",E78&gt;10),
"⚠ "&amp;MROUND(E60*0.2,1),
"-")))</f>
        <v>-</v>
      </c>
      <c r="F88" s="44" t="str">
        <f>IF(OR(F86="-",$E71="non"),"-",
IF(AND(F90&lt;&gt;"-",F90&gt;96),
"⚠ "&amp;MROUND((F85*1000/(96*F78)),1),
IF(AND(F84="Espace vert creux",F78&gt;10),
"⚠ "&amp;MROUND(F60*0.2,1),
"-")))</f>
        <v>-</v>
      </c>
      <c r="G88" s="44" t="str">
        <f t="shared" ref="G88:N88" si="6">IF(OR(G86="-",$E71="non"),"-",
IF(AND(G90&lt;&gt;"-",G90&gt;96),
"⚠ "&amp;MROUND((G85*1000/(96*G78)),1),
IF(AND(G84="Espace vert creux",G78&gt;10),
"⚠ "&amp;MROUND(G60*0.2,1),
"-")))</f>
        <v>-</v>
      </c>
      <c r="H88" s="44" t="str">
        <f t="shared" si="6"/>
        <v>-</v>
      </c>
      <c r="I88" s="44" t="str">
        <f t="shared" si="6"/>
        <v>-</v>
      </c>
      <c r="J88" s="44" t="str">
        <f t="shared" si="6"/>
        <v>-</v>
      </c>
      <c r="K88" s="44" t="str">
        <f t="shared" si="6"/>
        <v>-</v>
      </c>
      <c r="L88" s="44" t="str">
        <f t="shared" si="6"/>
        <v>-</v>
      </c>
      <c r="M88" s="44" t="str">
        <f t="shared" si="6"/>
        <v>-</v>
      </c>
      <c r="N88" s="44" t="str">
        <f t="shared" si="6"/>
        <v>-</v>
      </c>
      <c r="O88" s="45"/>
      <c r="Q88" s="63" t="s">
        <v>19</v>
      </c>
      <c r="R88" s="47"/>
      <c r="S88" s="47" t="s">
        <v>51</v>
      </c>
    </row>
    <row r="89" spans="2:19" ht="36">
      <c r="B89" s="32"/>
      <c r="C89" s="85" t="s">
        <v>54</v>
      </c>
      <c r="D89" s="84"/>
      <c r="E89" s="48" t="str">
        <f>IF(E60="-","-",
IF(E$84="","-",
IF(AND(E$60&gt;0,E$84="Espace vert creux"),(E$85/E$86)*100,
IF(AND(E$60&gt;0,E$84="Structure d'infiltration"),(E$85/E$86)*100*3,"-"))))</f>
        <v>-</v>
      </c>
      <c r="F89" s="48" t="str">
        <f>IF(F60="-","-",
IF(F$84="","-",
IF(AND(F$60&gt;0,F$84="Espace vert creux"),(F$85/F$86)*100,
IF(AND(F$60&gt;0,F$84="Structure d'infiltration"),(F$85/F$86)*100*3,"-"))))</f>
        <v>-</v>
      </c>
      <c r="G89" s="48" t="str">
        <f t="shared" ref="G89:N89" si="7">IF(G60="-","-",
IF(G$84="","-",
IF(AND(G$60&gt;0,G$84="Espace vert creux"),(G$85/G$86)*100,
IF(AND(G$60&gt;0,G$84="Structure d'infiltration"),(G$85/G$86)*100*3,"-"))))</f>
        <v>-</v>
      </c>
      <c r="H89" s="48" t="str">
        <f t="shared" si="7"/>
        <v>-</v>
      </c>
      <c r="I89" s="48" t="str">
        <f t="shared" si="7"/>
        <v>-</v>
      </c>
      <c r="J89" s="48" t="str">
        <f t="shared" si="7"/>
        <v>-</v>
      </c>
      <c r="K89" s="48" t="str">
        <f t="shared" si="7"/>
        <v>-</v>
      </c>
      <c r="L89" s="48" t="str">
        <f t="shared" si="7"/>
        <v>-</v>
      </c>
      <c r="M89" s="48" t="str">
        <f t="shared" si="7"/>
        <v>-</v>
      </c>
      <c r="N89" s="48" t="str">
        <f t="shared" si="7"/>
        <v>-</v>
      </c>
      <c r="O89" s="35"/>
      <c r="Q89" s="61" t="s">
        <v>19</v>
      </c>
      <c r="R89" s="7"/>
      <c r="S89" s="7" t="s">
        <v>51</v>
      </c>
    </row>
    <row r="90" spans="2:19" ht="20.25" customHeight="1">
      <c r="B90" s="32"/>
      <c r="C90" s="84" t="s">
        <v>39</v>
      </c>
      <c r="D90" s="84"/>
      <c r="E90" s="39" t="str">
        <f>IF(OR(E$60="-",E$84="",E$78=""),"-",
IF(AND(E$78&gt;0,E$60&gt;0),E85*1000/(E86*E78),"-"))</f>
        <v>-</v>
      </c>
      <c r="F90" s="39" t="str">
        <f>IF(OR(F$60="-",F$84="",F$78=""),"-",
IF(AND(F$78&gt;0,F$60&gt;0),F85*1000/(F86*F78),"-"))</f>
        <v>-</v>
      </c>
      <c r="G90" s="39" t="str">
        <f t="shared" ref="G90:N90" si="8">IF(OR(G$60="-",G$84="",G$78=""),"-",
IF(AND(G$78&gt;0,G$60&gt;0),G85*1000/(G86*G78),"-"))</f>
        <v>-</v>
      </c>
      <c r="H90" s="39" t="str">
        <f t="shared" si="8"/>
        <v>-</v>
      </c>
      <c r="I90" s="39" t="str">
        <f t="shared" si="8"/>
        <v>-</v>
      </c>
      <c r="J90" s="39" t="str">
        <f t="shared" si="8"/>
        <v>-</v>
      </c>
      <c r="K90" s="39" t="str">
        <f t="shared" si="8"/>
        <v>-</v>
      </c>
      <c r="L90" s="39" t="str">
        <f t="shared" si="8"/>
        <v>-</v>
      </c>
      <c r="M90" s="39" t="str">
        <f t="shared" si="8"/>
        <v>-</v>
      </c>
      <c r="N90" s="39" t="str">
        <f t="shared" si="8"/>
        <v>-</v>
      </c>
      <c r="O90" s="35"/>
      <c r="Q90" s="62"/>
      <c r="R90" s="7"/>
      <c r="S90" s="7" t="s">
        <v>51</v>
      </c>
    </row>
    <row r="91" spans="2:19" ht="7.5" customHeight="1">
      <c r="B91" s="32"/>
      <c r="C91" s="66"/>
      <c r="D91" s="66"/>
      <c r="E91" s="36"/>
      <c r="F91" s="36"/>
      <c r="G91" s="36"/>
      <c r="H91" s="36"/>
      <c r="I91" s="36"/>
      <c r="J91" s="36"/>
      <c r="K91" s="36"/>
      <c r="L91" s="36"/>
      <c r="M91" s="36"/>
      <c r="N91" s="36"/>
      <c r="O91" s="35"/>
      <c r="Q91" s="60"/>
      <c r="R91" s="7"/>
      <c r="S91" s="7"/>
    </row>
    <row r="92" spans="2:19" ht="24.75" customHeight="1">
      <c r="B92" s="32"/>
      <c r="C92" s="83" t="s">
        <v>41</v>
      </c>
      <c r="D92" s="83"/>
      <c r="E92" s="83"/>
      <c r="F92" s="83"/>
      <c r="G92" s="83"/>
      <c r="H92" s="83"/>
      <c r="I92" s="83"/>
      <c r="J92" s="83"/>
      <c r="K92" s="83"/>
      <c r="L92" s="83"/>
      <c r="M92" s="83"/>
      <c r="N92" s="83"/>
      <c r="O92" s="35"/>
      <c r="Q92" s="60"/>
      <c r="R92" s="7"/>
      <c r="S92" s="7"/>
    </row>
    <row r="93" spans="2:19" ht="36">
      <c r="B93" s="32"/>
      <c r="C93" s="77" t="s">
        <v>52</v>
      </c>
      <c r="D93" s="77"/>
      <c r="E93" s="77"/>
      <c r="F93" s="77"/>
      <c r="G93" s="77"/>
      <c r="H93" s="77"/>
      <c r="I93" s="77"/>
      <c r="J93" s="77"/>
      <c r="K93" s="77"/>
      <c r="L93" s="77"/>
      <c r="M93" s="77"/>
      <c r="N93" s="77"/>
      <c r="O93" s="35"/>
      <c r="Q93" s="61" t="s">
        <v>19</v>
      </c>
      <c r="R93" s="7"/>
      <c r="S93" s="7"/>
    </row>
    <row r="94" spans="2:19" ht="7.5" customHeight="1">
      <c r="B94" s="32"/>
      <c r="C94" s="65"/>
      <c r="D94" s="66"/>
      <c r="E94" s="36"/>
      <c r="F94" s="36"/>
      <c r="G94" s="36"/>
      <c r="H94" s="36"/>
      <c r="I94" s="36"/>
      <c r="J94" s="36"/>
      <c r="K94" s="36"/>
      <c r="L94" s="36"/>
      <c r="M94" s="36"/>
      <c r="N94" s="35"/>
      <c r="O94" s="35"/>
      <c r="Q94" s="60"/>
      <c r="R94" s="7"/>
      <c r="S94" s="7"/>
    </row>
    <row r="95" spans="2:19" ht="21" customHeight="1">
      <c r="B95" s="32"/>
      <c r="C95" s="97" t="s">
        <v>38</v>
      </c>
      <c r="D95" s="97"/>
      <c r="E95" s="38">
        <f t="shared" ref="E95:N95" si="9">E$57</f>
        <v>1</v>
      </c>
      <c r="F95" s="38">
        <f t="shared" si="9"/>
        <v>2</v>
      </c>
      <c r="G95" s="38">
        <f t="shared" si="9"/>
        <v>3</v>
      </c>
      <c r="H95" s="38">
        <f t="shared" si="9"/>
        <v>4</v>
      </c>
      <c r="I95" s="38">
        <f t="shared" si="9"/>
        <v>5</v>
      </c>
      <c r="J95" s="38">
        <f t="shared" si="9"/>
        <v>6</v>
      </c>
      <c r="K95" s="38">
        <f t="shared" si="9"/>
        <v>7</v>
      </c>
      <c r="L95" s="38">
        <f t="shared" si="9"/>
        <v>8</v>
      </c>
      <c r="M95" s="38">
        <f t="shared" si="9"/>
        <v>9</v>
      </c>
      <c r="N95" s="38">
        <f t="shared" si="9"/>
        <v>10</v>
      </c>
      <c r="O95" s="35"/>
      <c r="Q95" s="60"/>
      <c r="R95" s="7"/>
      <c r="S95" s="7"/>
    </row>
    <row r="96" spans="2:19" ht="18">
      <c r="B96" s="32"/>
      <c r="C96" s="84" t="s">
        <v>56</v>
      </c>
      <c r="D96" s="84"/>
      <c r="E96" s="70"/>
      <c r="F96" s="70"/>
      <c r="G96" s="70"/>
      <c r="H96" s="70"/>
      <c r="I96" s="70"/>
      <c r="J96" s="70"/>
      <c r="K96" s="70"/>
      <c r="L96" s="70"/>
      <c r="M96" s="70"/>
      <c r="N96" s="70"/>
      <c r="O96" s="35"/>
      <c r="Q96" s="60"/>
      <c r="R96" s="7" t="s">
        <v>24</v>
      </c>
      <c r="S96" s="7"/>
    </row>
    <row r="97" spans="2:19" ht="18">
      <c r="B97" s="32"/>
      <c r="C97" s="84" t="s">
        <v>40</v>
      </c>
      <c r="D97" s="84"/>
      <c r="E97" s="68"/>
      <c r="F97" s="68"/>
      <c r="G97" s="68"/>
      <c r="H97" s="68"/>
      <c r="I97" s="68"/>
      <c r="J97" s="68"/>
      <c r="K97" s="68"/>
      <c r="L97" s="68"/>
      <c r="M97" s="68"/>
      <c r="N97" s="68"/>
      <c r="O97" s="35"/>
      <c r="Q97" s="62"/>
      <c r="R97" s="7"/>
      <c r="S97" s="7"/>
    </row>
    <row r="98" spans="2:19" ht="16.899999999999999" customHeight="1">
      <c r="B98" s="32"/>
      <c r="C98" s="85" t="s">
        <v>53</v>
      </c>
      <c r="D98" s="85"/>
      <c r="E98" s="49" t="str">
        <f>IF(E$84="","-",
IF(OR(E96="Non",E96="",E97=""),"-",
IF(AND(E96="Oui",E97&lt;=E86),"⚠ min "&amp;E86&amp;" m²",
E$97/E$60)))</f>
        <v>-</v>
      </c>
      <c r="F98" s="49" t="str">
        <f>IF(F$84="","-",
IF(OR(F96="Non",F96="",F97=""),"-",
IF(AND(F96="Oui",F97&lt;=F86),"⚠ min "&amp;F86&amp;" m²",
F$97/F$60)))</f>
        <v>-</v>
      </c>
      <c r="G98" s="49" t="str">
        <f t="shared" ref="G98:N98" si="10">IF(G$84="","-",
IF(OR(G96="Non",G96="",G97=""),"-",
IF(AND(G96="Oui",G97&lt;=G86),"⚠ min "&amp;G86&amp;" m²",
G$97/G$60)))</f>
        <v>-</v>
      </c>
      <c r="H98" s="49" t="str">
        <f t="shared" si="10"/>
        <v>-</v>
      </c>
      <c r="I98" s="49" t="str">
        <f t="shared" si="10"/>
        <v>-</v>
      </c>
      <c r="J98" s="49" t="str">
        <f t="shared" si="10"/>
        <v>-</v>
      </c>
      <c r="K98" s="49" t="str">
        <f t="shared" si="10"/>
        <v>-</v>
      </c>
      <c r="L98" s="49" t="str">
        <f t="shared" si="10"/>
        <v>-</v>
      </c>
      <c r="M98" s="49" t="str">
        <f t="shared" si="10"/>
        <v>-</v>
      </c>
      <c r="N98" s="49" t="str">
        <f t="shared" si="10"/>
        <v>-</v>
      </c>
      <c r="O98" s="35"/>
      <c r="Q98" s="60"/>
      <c r="R98" s="7"/>
      <c r="S98" s="7" t="s">
        <v>51</v>
      </c>
    </row>
    <row r="99" spans="2:19" ht="33.6" customHeight="1">
      <c r="B99" s="32"/>
      <c r="C99" s="85" t="s">
        <v>54</v>
      </c>
      <c r="D99" s="84"/>
      <c r="E99" s="48" t="str">
        <f>IF(E$84="","-",
IF(OR(E96="Non",E96="",E97=""),"-",
IF(AND(E96="Oui",E97&lt;=E86),"-",
IF(AND(E$60&gt;0,E$84="Espace vert creux"),(E$85/E$97)*100,
IF(AND(E$60&gt;0,E$84="Structure d'infiltration"),(E$85/E$97)*100*3,"-")))))</f>
        <v>-</v>
      </c>
      <c r="F99" s="48" t="str">
        <f>IF(F$84="","-",
IF(OR(F96="Non",F96="",F97=""),"-",
IF(AND(F96="Oui",F97&lt;=F86),"-",
IF(AND(F$60&gt;0,F$84="Espace vert creux"),(F$85/F$97)*100,
IF(AND(F$60&gt;0,F$84="Structure d'infiltration"),(F$85/F$97)*100*3,"-")))))</f>
        <v>-</v>
      </c>
      <c r="G99" s="48" t="str">
        <f t="shared" ref="G99:N99" si="11">IF(G$84="","-",
IF(OR(G96="Non",G96="",G97=""),"-",
IF(AND(G96="Oui",G97&lt;=G86),"-",
IF(AND(G$60&gt;0,G$84="Espace vert creux"),(G$85/G$97)*100,
IF(AND(G$60&gt;0,G$84="Structure d'infiltration"),(G$85/G$97)*100*3,"-")))))</f>
        <v>-</v>
      </c>
      <c r="H99" s="48" t="str">
        <f t="shared" si="11"/>
        <v>-</v>
      </c>
      <c r="I99" s="48" t="str">
        <f t="shared" si="11"/>
        <v>-</v>
      </c>
      <c r="J99" s="48" t="str">
        <f t="shared" si="11"/>
        <v>-</v>
      </c>
      <c r="K99" s="48" t="str">
        <f t="shared" si="11"/>
        <v>-</v>
      </c>
      <c r="L99" s="48" t="str">
        <f t="shared" si="11"/>
        <v>-</v>
      </c>
      <c r="M99" s="48" t="str">
        <f t="shared" si="11"/>
        <v>-</v>
      </c>
      <c r="N99" s="48" t="str">
        <f t="shared" si="11"/>
        <v>-</v>
      </c>
      <c r="O99" s="35"/>
      <c r="Q99" s="61" t="s">
        <v>19</v>
      </c>
      <c r="R99" s="7"/>
      <c r="S99" s="7" t="s">
        <v>51</v>
      </c>
    </row>
    <row r="100" spans="2:19" ht="18">
      <c r="B100" s="32"/>
      <c r="C100" s="84" t="s">
        <v>39</v>
      </c>
      <c r="D100" s="84"/>
      <c r="E100" s="48" t="str">
        <f>IF(E$84="","-",
IF(OR(E96="Non",E96="",E97=""),"-",
IF(AND(E96="Oui",E97&lt;=E86),"-",
IF(AND(E$78&gt;0,E$60&gt;0),E85*1000/(E97*E78),"-"))))</f>
        <v>-</v>
      </c>
      <c r="F100" s="48" t="str">
        <f>IF(F$84="","-",
IF(OR(F96="Non",F96="",F97=""),"-",
IF(AND(F96="Oui",F97&lt;=F86),"-",
IF(AND(F$78&gt;0,F$60&gt;0),F85*1000/(F97*F78),"-"))))</f>
        <v>-</v>
      </c>
      <c r="G100" s="48" t="str">
        <f t="shared" ref="G100:N100" si="12">IF(G$84="","-",
IF(OR(G96="Non",G96="",G97=""),"-",
IF(AND(G96="Oui",G97&lt;=G86),"-",
IF(AND(G$78&gt;0,G$60&gt;0),G85*1000/(G97*G78),"-"))))</f>
        <v>-</v>
      </c>
      <c r="H100" s="48" t="str">
        <f t="shared" si="12"/>
        <v>-</v>
      </c>
      <c r="I100" s="48" t="str">
        <f t="shared" si="12"/>
        <v>-</v>
      </c>
      <c r="J100" s="48" t="str">
        <f t="shared" si="12"/>
        <v>-</v>
      </c>
      <c r="K100" s="48" t="str">
        <f t="shared" si="12"/>
        <v>-</v>
      </c>
      <c r="L100" s="48" t="str">
        <f t="shared" si="12"/>
        <v>-</v>
      </c>
      <c r="M100" s="48" t="str">
        <f t="shared" si="12"/>
        <v>-</v>
      </c>
      <c r="N100" s="48" t="str">
        <f t="shared" si="12"/>
        <v>-</v>
      </c>
      <c r="O100" s="35"/>
      <c r="Q100" s="60"/>
      <c r="R100" s="7"/>
      <c r="S100" s="7" t="s">
        <v>51</v>
      </c>
    </row>
    <row r="101" spans="2:19" ht="7.5" customHeight="1">
      <c r="B101" s="32"/>
      <c r="C101" s="66"/>
      <c r="D101" s="66"/>
      <c r="E101" s="36"/>
      <c r="F101" s="36"/>
      <c r="G101" s="36"/>
      <c r="H101" s="36"/>
      <c r="I101" s="36"/>
      <c r="J101" s="36"/>
      <c r="K101" s="36"/>
      <c r="L101" s="36"/>
      <c r="M101" s="36"/>
      <c r="N101" s="36"/>
      <c r="O101" s="35"/>
      <c r="Q101" s="60"/>
      <c r="R101" s="7"/>
      <c r="S101" s="7"/>
    </row>
    <row r="102" spans="2:19" ht="24.75" customHeight="1">
      <c r="B102" s="32"/>
      <c r="C102" s="83" t="s">
        <v>115</v>
      </c>
      <c r="D102" s="83"/>
      <c r="E102" s="83"/>
      <c r="F102" s="83"/>
      <c r="G102" s="83"/>
      <c r="H102" s="83"/>
      <c r="I102" s="83"/>
      <c r="J102" s="83"/>
      <c r="K102" s="83"/>
      <c r="L102" s="83"/>
      <c r="M102" s="83"/>
      <c r="N102" s="83"/>
      <c r="O102" s="35"/>
      <c r="Q102" s="60"/>
      <c r="R102" s="7"/>
      <c r="S102" s="7"/>
    </row>
    <row r="103" spans="2:19" ht="18">
      <c r="B103" s="32"/>
      <c r="C103" s="77" t="s">
        <v>111</v>
      </c>
      <c r="D103" s="77"/>
      <c r="E103" s="77"/>
      <c r="F103" s="77"/>
      <c r="G103" s="77"/>
      <c r="H103" s="77"/>
      <c r="I103" s="77"/>
      <c r="J103" s="77"/>
      <c r="K103" s="77"/>
      <c r="L103" s="77"/>
      <c r="M103" s="77"/>
      <c r="N103" s="77"/>
      <c r="O103" s="35"/>
      <c r="Q103" s="61"/>
      <c r="R103" s="7"/>
      <c r="S103" s="7"/>
    </row>
    <row r="104" spans="2:19" ht="7.5" customHeight="1">
      <c r="B104" s="32"/>
      <c r="C104" s="65"/>
      <c r="D104" s="66"/>
      <c r="E104" s="36"/>
      <c r="F104" s="36"/>
      <c r="G104" s="36"/>
      <c r="H104" s="36"/>
      <c r="I104" s="36"/>
      <c r="J104" s="36"/>
      <c r="K104" s="36"/>
      <c r="L104" s="36"/>
      <c r="M104" s="36"/>
      <c r="N104" s="35"/>
      <c r="O104" s="35"/>
      <c r="Q104" s="60"/>
      <c r="R104" s="7"/>
      <c r="S104" s="7"/>
    </row>
    <row r="105" spans="2:19" ht="36">
      <c r="B105" s="32"/>
      <c r="C105" s="87" t="s">
        <v>113</v>
      </c>
      <c r="D105" s="88"/>
      <c r="E105" s="88"/>
      <c r="F105" s="88"/>
      <c r="G105" s="88"/>
      <c r="H105" s="88"/>
      <c r="I105" s="88"/>
      <c r="J105" s="88"/>
      <c r="K105" s="88"/>
      <c r="L105" s="88"/>
      <c r="M105" s="88"/>
      <c r="N105" s="89"/>
      <c r="O105" s="35"/>
      <c r="Q105" s="61" t="s">
        <v>19</v>
      </c>
      <c r="R105" s="7" t="s">
        <v>24</v>
      </c>
      <c r="S105" s="7"/>
    </row>
    <row r="106" spans="2:19" ht="7.5" customHeight="1">
      <c r="B106" s="32"/>
      <c r="C106" s="65"/>
      <c r="D106" s="66"/>
      <c r="E106" s="36"/>
      <c r="F106" s="36"/>
      <c r="G106" s="36"/>
      <c r="H106" s="36"/>
      <c r="I106" s="36"/>
      <c r="J106" s="36"/>
      <c r="K106" s="36"/>
      <c r="L106" s="36"/>
      <c r="M106" s="36"/>
      <c r="N106" s="35"/>
      <c r="O106" s="35"/>
      <c r="Q106" s="60"/>
      <c r="R106" s="7"/>
      <c r="S106" s="7"/>
    </row>
    <row r="107" spans="2:19" ht="21" customHeight="1">
      <c r="B107" s="32"/>
      <c r="C107" s="97" t="s">
        <v>38</v>
      </c>
      <c r="D107" s="97"/>
      <c r="E107" s="38">
        <f t="shared" ref="E107:N107" si="13">E$57</f>
        <v>1</v>
      </c>
      <c r="F107" s="38">
        <f t="shared" si="13"/>
        <v>2</v>
      </c>
      <c r="G107" s="38">
        <f t="shared" si="13"/>
        <v>3</v>
      </c>
      <c r="H107" s="38">
        <f t="shared" si="13"/>
        <v>4</v>
      </c>
      <c r="I107" s="38">
        <f t="shared" si="13"/>
        <v>5</v>
      </c>
      <c r="J107" s="38">
        <f t="shared" si="13"/>
        <v>6</v>
      </c>
      <c r="K107" s="38">
        <f t="shared" si="13"/>
        <v>7</v>
      </c>
      <c r="L107" s="38">
        <f t="shared" si="13"/>
        <v>8</v>
      </c>
      <c r="M107" s="38">
        <f t="shared" si="13"/>
        <v>9</v>
      </c>
      <c r="N107" s="38">
        <f t="shared" si="13"/>
        <v>10</v>
      </c>
      <c r="O107" s="35"/>
      <c r="Q107" s="60"/>
      <c r="R107" s="7"/>
      <c r="S107" s="7"/>
    </row>
    <row r="108" spans="2:19" ht="18">
      <c r="B108" s="32"/>
      <c r="C108" s="137" t="s">
        <v>83</v>
      </c>
      <c r="D108" s="137"/>
      <c r="E108" s="74"/>
      <c r="F108" s="74"/>
      <c r="G108" s="74"/>
      <c r="H108" s="74"/>
      <c r="I108" s="74"/>
      <c r="J108" s="74"/>
      <c r="K108" s="74"/>
      <c r="L108" s="74"/>
      <c r="M108" s="74"/>
      <c r="N108" s="74"/>
      <c r="O108" s="35"/>
      <c r="Q108" s="60"/>
      <c r="R108" s="7" t="s">
        <v>24</v>
      </c>
      <c r="S108" s="7"/>
    </row>
    <row r="109" spans="2:19" ht="18">
      <c r="B109" s="32"/>
      <c r="C109" s="84" t="s">
        <v>84</v>
      </c>
      <c r="D109" s="84"/>
      <c r="E109" s="70"/>
      <c r="F109" s="70"/>
      <c r="G109" s="70"/>
      <c r="H109" s="70"/>
      <c r="I109" s="70"/>
      <c r="J109" s="70"/>
      <c r="K109" s="70"/>
      <c r="L109" s="70"/>
      <c r="M109" s="70"/>
      <c r="N109" s="70"/>
      <c r="O109" s="35"/>
      <c r="Q109" s="60"/>
      <c r="R109" s="7" t="s">
        <v>24</v>
      </c>
      <c r="S109" s="7"/>
    </row>
    <row r="110" spans="2:19" ht="7.5" customHeight="1">
      <c r="B110" s="32"/>
      <c r="C110" s="65"/>
      <c r="D110" s="66"/>
      <c r="E110" s="36"/>
      <c r="F110" s="36"/>
      <c r="G110" s="36"/>
      <c r="H110" s="36"/>
      <c r="I110" s="36"/>
      <c r="J110" s="36"/>
      <c r="K110" s="36"/>
      <c r="L110" s="36"/>
      <c r="M110" s="36"/>
      <c r="N110" s="35"/>
      <c r="O110" s="35"/>
      <c r="Q110" s="60"/>
      <c r="R110" s="7"/>
      <c r="S110" s="7"/>
    </row>
    <row r="111" spans="2:19" ht="36">
      <c r="B111" s="32"/>
      <c r="C111" s="96" t="s">
        <v>86</v>
      </c>
      <c r="D111" s="96"/>
      <c r="E111" s="81"/>
      <c r="F111" s="81"/>
      <c r="G111" s="81"/>
      <c r="H111" s="81"/>
      <c r="I111" s="81"/>
      <c r="J111" s="81"/>
      <c r="K111" s="81"/>
      <c r="L111" s="81"/>
      <c r="M111" s="81"/>
      <c r="N111" s="81"/>
      <c r="O111" s="35"/>
      <c r="Q111" s="61" t="s">
        <v>19</v>
      </c>
      <c r="R111" s="7"/>
      <c r="S111" s="7" t="s">
        <v>70</v>
      </c>
    </row>
    <row r="112" spans="2:19" ht="7.5" customHeight="1">
      <c r="B112" s="32"/>
      <c r="C112" s="65"/>
      <c r="D112" s="66"/>
      <c r="E112" s="36"/>
      <c r="F112" s="36"/>
      <c r="G112" s="36"/>
      <c r="H112" s="36"/>
      <c r="I112" s="36"/>
      <c r="J112" s="36"/>
      <c r="K112" s="36"/>
      <c r="L112" s="36"/>
      <c r="M112" s="36"/>
      <c r="N112" s="35"/>
      <c r="O112" s="35"/>
      <c r="Q112" s="60"/>
      <c r="R112" s="7"/>
      <c r="S112" s="7"/>
    </row>
    <row r="113" spans="2:19" ht="36" customHeight="1">
      <c r="B113" s="32"/>
      <c r="C113" s="90" t="s">
        <v>87</v>
      </c>
      <c r="D113" s="91"/>
      <c r="E113" s="91"/>
      <c r="F113" s="91"/>
      <c r="G113" s="91"/>
      <c r="H113" s="91"/>
      <c r="I113" s="91"/>
      <c r="J113" s="91"/>
      <c r="K113" s="91"/>
      <c r="L113" s="91"/>
      <c r="M113" s="91"/>
      <c r="N113" s="92"/>
      <c r="O113" s="35"/>
      <c r="Q113" s="61" t="s">
        <v>19</v>
      </c>
      <c r="R113" s="7" t="s">
        <v>24</v>
      </c>
      <c r="S113" s="7"/>
    </row>
    <row r="114" spans="2:19" ht="18">
      <c r="B114" s="32"/>
      <c r="C114" s="93" t="s">
        <v>81</v>
      </c>
      <c r="D114" s="94"/>
      <c r="E114" s="94"/>
      <c r="F114" s="94"/>
      <c r="G114" s="94"/>
      <c r="H114" s="94"/>
      <c r="I114" s="94"/>
      <c r="J114" s="94"/>
      <c r="K114" s="94"/>
      <c r="L114" s="94"/>
      <c r="M114" s="94"/>
      <c r="N114" s="95"/>
      <c r="O114" s="35"/>
      <c r="Q114" s="60"/>
      <c r="R114" s="7" t="s">
        <v>24</v>
      </c>
      <c r="S114" s="7"/>
    </row>
    <row r="115" spans="2:19" ht="36">
      <c r="B115" s="32"/>
      <c r="C115" s="138" t="s">
        <v>119</v>
      </c>
      <c r="D115" s="86"/>
      <c r="E115" s="74"/>
      <c r="F115" s="82" t="str">
        <f>IF(OR(E115="non",E115=""),"Commentaire libre : ","⚠ Précisez les précautions qui ont été prises pour éviter leur inondation :")</f>
        <v xml:space="preserve">Commentaire libre : </v>
      </c>
      <c r="G115" s="82"/>
      <c r="H115" s="81"/>
      <c r="I115" s="81"/>
      <c r="J115" s="81"/>
      <c r="K115" s="81"/>
      <c r="L115" s="81"/>
      <c r="M115" s="81"/>
      <c r="N115" s="81"/>
      <c r="O115" s="35"/>
      <c r="Q115" s="61" t="s">
        <v>19</v>
      </c>
      <c r="R115" s="7"/>
      <c r="S115" s="7" t="s">
        <v>70</v>
      </c>
    </row>
    <row r="116" spans="2:19" ht="36" customHeight="1">
      <c r="B116" s="32"/>
      <c r="C116" s="138" t="s">
        <v>120</v>
      </c>
      <c r="D116" s="86"/>
      <c r="E116" s="74"/>
      <c r="F116" s="82" t="str">
        <f>IF(OR(E116="non",E116=""),"Commentaire libre : ","⚠ Précisez les précautions qui ont été prises vis-à-vis de cette vulnérabilité :")</f>
        <v xml:space="preserve">Commentaire libre : </v>
      </c>
      <c r="G116" s="82"/>
      <c r="H116" s="81"/>
      <c r="I116" s="81"/>
      <c r="J116" s="81"/>
      <c r="K116" s="81"/>
      <c r="L116" s="81"/>
      <c r="M116" s="81"/>
      <c r="N116" s="81"/>
      <c r="O116" s="35"/>
      <c r="Q116" s="61" t="s">
        <v>19</v>
      </c>
      <c r="R116" s="7"/>
      <c r="S116" s="7" t="s">
        <v>70</v>
      </c>
    </row>
    <row r="117" spans="2:19" ht="36">
      <c r="B117" s="32"/>
      <c r="C117" s="138" t="s">
        <v>121</v>
      </c>
      <c r="D117" s="86"/>
      <c r="E117" s="74"/>
      <c r="F117" s="82" t="str">
        <f>IF(OR(E117="non",E117=""),"Commentaire libre : ","⚠ Précisez les précautions qui ont été prises vis-à-vis des écoulements :")</f>
        <v xml:space="preserve">Commentaire libre : </v>
      </c>
      <c r="G117" s="82"/>
      <c r="H117" s="81"/>
      <c r="I117" s="81"/>
      <c r="J117" s="81"/>
      <c r="K117" s="81"/>
      <c r="L117" s="81"/>
      <c r="M117" s="81"/>
      <c r="N117" s="81"/>
      <c r="O117" s="35"/>
      <c r="Q117" s="61" t="s">
        <v>19</v>
      </c>
      <c r="R117" s="7"/>
      <c r="S117" s="7" t="s">
        <v>70</v>
      </c>
    </row>
    <row r="118" spans="2:19" ht="7.5" customHeight="1">
      <c r="B118" s="32"/>
      <c r="C118" s="66"/>
      <c r="D118" s="66"/>
      <c r="E118" s="36"/>
      <c r="F118" s="36"/>
      <c r="G118" s="36"/>
      <c r="H118" s="36"/>
      <c r="I118" s="36"/>
      <c r="J118" s="36"/>
      <c r="K118" s="36"/>
      <c r="L118" s="36"/>
      <c r="M118" s="36"/>
      <c r="N118" s="36"/>
      <c r="O118" s="35"/>
      <c r="Q118" s="60"/>
      <c r="R118" s="7"/>
      <c r="S118" s="7"/>
    </row>
    <row r="119" spans="2:19" ht="24.75" customHeight="1">
      <c r="B119" s="32"/>
      <c r="C119" s="83" t="s">
        <v>89</v>
      </c>
      <c r="D119" s="83"/>
      <c r="E119" s="83"/>
      <c r="F119" s="83"/>
      <c r="G119" s="83"/>
      <c r="H119" s="83"/>
      <c r="I119" s="83"/>
      <c r="J119" s="83"/>
      <c r="K119" s="83"/>
      <c r="L119" s="83"/>
      <c r="M119" s="83"/>
      <c r="N119" s="83"/>
      <c r="O119" s="35"/>
      <c r="Q119" s="60"/>
      <c r="R119" s="7"/>
      <c r="S119" s="7"/>
    </row>
    <row r="120" spans="2:19" ht="36">
      <c r="B120" s="32"/>
      <c r="C120" s="77" t="s">
        <v>91</v>
      </c>
      <c r="D120" s="77"/>
      <c r="E120" s="77"/>
      <c r="F120" s="77"/>
      <c r="G120" s="77"/>
      <c r="H120" s="77"/>
      <c r="I120" s="77"/>
      <c r="J120" s="77"/>
      <c r="K120" s="77"/>
      <c r="L120" s="77"/>
      <c r="M120" s="77"/>
      <c r="N120" s="77"/>
      <c r="O120" s="35"/>
      <c r="Q120" s="61" t="s">
        <v>19</v>
      </c>
      <c r="R120" s="7"/>
      <c r="S120" s="7"/>
    </row>
    <row r="121" spans="2:19" ht="36">
      <c r="B121" s="32"/>
      <c r="C121" s="80" t="s">
        <v>99</v>
      </c>
      <c r="D121" s="80"/>
      <c r="E121" s="70"/>
      <c r="F121" s="78" t="s">
        <v>92</v>
      </c>
      <c r="G121" s="79"/>
      <c r="H121" s="81"/>
      <c r="I121" s="81"/>
      <c r="J121" s="81"/>
      <c r="K121" s="81"/>
      <c r="L121" s="81"/>
      <c r="M121" s="81"/>
      <c r="N121" s="81"/>
      <c r="O121" s="35"/>
      <c r="Q121" s="61" t="s">
        <v>19</v>
      </c>
      <c r="R121" s="7"/>
      <c r="S121" s="7" t="s">
        <v>70</v>
      </c>
    </row>
    <row r="122" spans="2:19" ht="36">
      <c r="B122" s="32"/>
      <c r="C122" s="80" t="s">
        <v>90</v>
      </c>
      <c r="D122" s="80"/>
      <c r="E122" s="70"/>
      <c r="F122" s="78" t="s">
        <v>92</v>
      </c>
      <c r="G122" s="79"/>
      <c r="H122" s="81"/>
      <c r="I122" s="81"/>
      <c r="J122" s="81"/>
      <c r="K122" s="81"/>
      <c r="L122" s="81"/>
      <c r="M122" s="81"/>
      <c r="N122" s="81"/>
      <c r="O122" s="35"/>
      <c r="Q122" s="61" t="s">
        <v>19</v>
      </c>
      <c r="R122" s="7"/>
      <c r="S122" s="7" t="s">
        <v>70</v>
      </c>
    </row>
    <row r="123" spans="2:19" ht="36">
      <c r="B123" s="32"/>
      <c r="C123" s="80" t="s">
        <v>122</v>
      </c>
      <c r="D123" s="80"/>
      <c r="E123" s="70"/>
      <c r="F123" s="78" t="s">
        <v>92</v>
      </c>
      <c r="G123" s="79"/>
      <c r="H123" s="81"/>
      <c r="I123" s="81"/>
      <c r="J123" s="81"/>
      <c r="K123" s="81"/>
      <c r="L123" s="81"/>
      <c r="M123" s="81"/>
      <c r="N123" s="81"/>
      <c r="O123" s="35"/>
      <c r="Q123" s="61" t="s">
        <v>19</v>
      </c>
      <c r="R123" s="7"/>
      <c r="S123" s="7" t="s">
        <v>70</v>
      </c>
    </row>
    <row r="124" spans="2:19" ht="36">
      <c r="B124" s="32"/>
      <c r="C124" s="80" t="s">
        <v>123</v>
      </c>
      <c r="D124" s="80"/>
      <c r="E124" s="70"/>
      <c r="F124" s="78" t="s">
        <v>92</v>
      </c>
      <c r="G124" s="79"/>
      <c r="H124" s="81"/>
      <c r="I124" s="81"/>
      <c r="J124" s="81"/>
      <c r="K124" s="81"/>
      <c r="L124" s="81"/>
      <c r="M124" s="81"/>
      <c r="N124" s="81"/>
      <c r="O124" s="35"/>
      <c r="Q124" s="61" t="s">
        <v>19</v>
      </c>
      <c r="R124" s="7"/>
      <c r="S124" s="7" t="s">
        <v>70</v>
      </c>
    </row>
    <row r="125" spans="2:19" ht="36">
      <c r="B125" s="32"/>
      <c r="C125" s="80" t="s">
        <v>124</v>
      </c>
      <c r="D125" s="80"/>
      <c r="E125" s="70"/>
      <c r="F125" s="82" t="str">
        <f>IF(OR(E125="oui",E125=""),"Commentaire libre : ","⚠ Précisez les modalités de réalisation : ")</f>
        <v xml:space="preserve">Commentaire libre : </v>
      </c>
      <c r="G125" s="82"/>
      <c r="H125" s="81"/>
      <c r="I125" s="81"/>
      <c r="J125" s="81"/>
      <c r="K125" s="81"/>
      <c r="L125" s="81"/>
      <c r="M125" s="81"/>
      <c r="N125" s="81"/>
      <c r="O125" s="35"/>
      <c r="Q125" s="61" t="s">
        <v>19</v>
      </c>
      <c r="R125" s="7"/>
      <c r="S125" s="7" t="s">
        <v>70</v>
      </c>
    </row>
    <row r="126" spans="2:19" ht="36">
      <c r="B126" s="32"/>
      <c r="C126" s="80" t="s">
        <v>93</v>
      </c>
      <c r="D126" s="80"/>
      <c r="E126" s="70"/>
      <c r="F126" s="82" t="str">
        <f>IF(OR(E126="non",E126=""),"Commentaire libre : ","⚠ Précisez le type d'activité et les précautions retenues vis-à-vis de ces risques : ")</f>
        <v xml:space="preserve">Commentaire libre : </v>
      </c>
      <c r="G126" s="82"/>
      <c r="H126" s="81"/>
      <c r="I126" s="81"/>
      <c r="J126" s="81"/>
      <c r="K126" s="81"/>
      <c r="L126" s="81"/>
      <c r="M126" s="81"/>
      <c r="N126" s="81"/>
      <c r="O126" s="35"/>
      <c r="Q126" s="61" t="s">
        <v>19</v>
      </c>
      <c r="R126" s="7"/>
      <c r="S126" s="7" t="s">
        <v>70</v>
      </c>
    </row>
    <row r="127" spans="2:19" ht="7.5" customHeight="1">
      <c r="B127" s="32"/>
      <c r="C127" s="66"/>
      <c r="D127" s="66"/>
      <c r="E127" s="36"/>
      <c r="F127" s="36"/>
      <c r="G127" s="36"/>
      <c r="H127" s="36"/>
      <c r="I127" s="36"/>
      <c r="J127" s="36"/>
      <c r="K127" s="36"/>
      <c r="L127" s="36"/>
      <c r="M127" s="36"/>
      <c r="N127" s="36"/>
      <c r="O127" s="35"/>
      <c r="Q127" s="60"/>
      <c r="R127" s="7"/>
      <c r="S127" s="7"/>
    </row>
    <row r="128" spans="2:19" ht="24.75" customHeight="1">
      <c r="B128" s="32"/>
      <c r="C128" s="136" t="s">
        <v>104</v>
      </c>
      <c r="D128" s="136"/>
      <c r="E128" s="136"/>
      <c r="F128" s="136"/>
      <c r="G128" s="136"/>
      <c r="H128" s="136"/>
      <c r="I128" s="136"/>
      <c r="J128" s="136"/>
      <c r="K128" s="136"/>
      <c r="L128" s="136"/>
      <c r="M128" s="136"/>
      <c r="N128" s="136"/>
      <c r="O128" s="35"/>
      <c r="Q128" s="60"/>
      <c r="R128" s="7"/>
      <c r="S128" s="7"/>
    </row>
    <row r="129" spans="2:19" ht="7.5" customHeight="1">
      <c r="B129" s="32"/>
      <c r="C129" s="65"/>
      <c r="D129" s="66"/>
      <c r="E129" s="36"/>
      <c r="F129" s="36"/>
      <c r="G129" s="36"/>
      <c r="H129" s="36"/>
      <c r="I129" s="36"/>
      <c r="J129" s="36"/>
      <c r="K129" s="36"/>
      <c r="L129" s="36"/>
      <c r="M129" s="36"/>
      <c r="N129" s="35"/>
      <c r="O129" s="35"/>
      <c r="Q129" s="60"/>
      <c r="R129" s="7"/>
      <c r="S129" s="7"/>
    </row>
    <row r="130" spans="2:19" ht="36">
      <c r="B130" s="32"/>
      <c r="C130" s="76" t="s">
        <v>96</v>
      </c>
      <c r="D130" s="76"/>
      <c r="E130" s="50" t="str">
        <f>IF(E66="-","-",E66)</f>
        <v>-</v>
      </c>
      <c r="F130" s="36"/>
      <c r="G130" s="36"/>
      <c r="H130" s="36"/>
      <c r="I130" s="36"/>
      <c r="J130" s="36"/>
      <c r="K130" s="36"/>
      <c r="L130" s="36"/>
      <c r="M130" s="36"/>
      <c r="N130" s="35"/>
      <c r="O130" s="35"/>
      <c r="Q130" s="61" t="s">
        <v>19</v>
      </c>
      <c r="R130" s="7"/>
      <c r="S130" s="7" t="s">
        <v>51</v>
      </c>
    </row>
    <row r="131" spans="2:19" ht="7.5" customHeight="1">
      <c r="B131" s="32"/>
      <c r="C131" s="65"/>
      <c r="D131" s="66"/>
      <c r="E131" s="36"/>
      <c r="F131" s="36"/>
      <c r="G131" s="36"/>
      <c r="H131" s="36"/>
      <c r="I131" s="36"/>
      <c r="J131" s="36"/>
      <c r="K131" s="36"/>
      <c r="L131" s="36"/>
      <c r="M131" s="36"/>
      <c r="N131" s="35"/>
      <c r="O131" s="35"/>
      <c r="Q131" s="60"/>
      <c r="R131" s="7"/>
      <c r="S131" s="7"/>
    </row>
    <row r="132" spans="2:19" ht="18">
      <c r="B132" s="32"/>
      <c r="C132" s="97" t="s">
        <v>38</v>
      </c>
      <c r="D132" s="97"/>
      <c r="E132" s="38">
        <f t="shared" ref="E132:N132" si="14">E$57</f>
        <v>1</v>
      </c>
      <c r="F132" s="38">
        <f t="shared" si="14"/>
        <v>2</v>
      </c>
      <c r="G132" s="38">
        <f t="shared" si="14"/>
        <v>3</v>
      </c>
      <c r="H132" s="38">
        <f t="shared" si="14"/>
        <v>4</v>
      </c>
      <c r="I132" s="38">
        <f t="shared" si="14"/>
        <v>5</v>
      </c>
      <c r="J132" s="38">
        <f t="shared" si="14"/>
        <v>6</v>
      </c>
      <c r="K132" s="38">
        <f t="shared" si="14"/>
        <v>7</v>
      </c>
      <c r="L132" s="38">
        <f t="shared" si="14"/>
        <v>8</v>
      </c>
      <c r="M132" s="38">
        <f t="shared" si="14"/>
        <v>9</v>
      </c>
      <c r="N132" s="38">
        <f t="shared" si="14"/>
        <v>10</v>
      </c>
      <c r="O132" s="35"/>
      <c r="Q132" s="61"/>
      <c r="R132" s="7"/>
      <c r="S132" s="7"/>
    </row>
    <row r="133" spans="2:19" ht="36">
      <c r="B133" s="32"/>
      <c r="C133" s="75" t="s">
        <v>16</v>
      </c>
      <c r="D133" s="75"/>
      <c r="E133" s="51" t="str">
        <f>IF(E$84="",
"-",E$84)</f>
        <v>-</v>
      </c>
      <c r="F133" s="51" t="str">
        <f>IF(F$84="",
"-",F$84)</f>
        <v>-</v>
      </c>
      <c r="G133" s="51" t="str">
        <f t="shared" ref="G133:N133" si="15">IF(G$84="",
"-",G$84)</f>
        <v>-</v>
      </c>
      <c r="H133" s="51" t="str">
        <f t="shared" si="15"/>
        <v>-</v>
      </c>
      <c r="I133" s="51" t="str">
        <f t="shared" si="15"/>
        <v>-</v>
      </c>
      <c r="J133" s="51" t="str">
        <f t="shared" si="15"/>
        <v>-</v>
      </c>
      <c r="K133" s="51" t="str">
        <f t="shared" si="15"/>
        <v>-</v>
      </c>
      <c r="L133" s="51" t="str">
        <f t="shared" si="15"/>
        <v>-</v>
      </c>
      <c r="M133" s="51" t="str">
        <f t="shared" si="15"/>
        <v>-</v>
      </c>
      <c r="N133" s="51" t="str">
        <f t="shared" si="15"/>
        <v>-</v>
      </c>
      <c r="O133" s="35"/>
      <c r="Q133" s="61" t="s">
        <v>19</v>
      </c>
      <c r="R133" s="7"/>
      <c r="S133" s="7" t="s">
        <v>51</v>
      </c>
    </row>
    <row r="134" spans="2:19" ht="18.75" customHeight="1">
      <c r="B134" s="32"/>
      <c r="C134" s="75" t="s">
        <v>37</v>
      </c>
      <c r="D134" s="75"/>
      <c r="E134" s="52" t="str">
        <f>IF(E60="-","-",E$60)</f>
        <v>-</v>
      </c>
      <c r="F134" s="52" t="str">
        <f>IF(F60="-","-",F$60)</f>
        <v>-</v>
      </c>
      <c r="G134" s="52" t="str">
        <f t="shared" ref="G134:N134" si="16">IF(G60="-","-",G$60)</f>
        <v>-</v>
      </c>
      <c r="H134" s="52" t="str">
        <f t="shared" si="16"/>
        <v>-</v>
      </c>
      <c r="I134" s="52" t="str">
        <f t="shared" si="16"/>
        <v>-</v>
      </c>
      <c r="J134" s="52" t="str">
        <f t="shared" si="16"/>
        <v>-</v>
      </c>
      <c r="K134" s="52" t="str">
        <f t="shared" si="16"/>
        <v>-</v>
      </c>
      <c r="L134" s="52" t="str">
        <f t="shared" si="16"/>
        <v>-</v>
      </c>
      <c r="M134" s="52" t="str">
        <f t="shared" si="16"/>
        <v>-</v>
      </c>
      <c r="N134" s="52" t="str">
        <f t="shared" si="16"/>
        <v>-</v>
      </c>
      <c r="O134" s="35"/>
      <c r="Q134" s="60"/>
      <c r="R134" s="7"/>
      <c r="S134" s="7" t="s">
        <v>51</v>
      </c>
    </row>
    <row r="135" spans="2:19" ht="18.75" customHeight="1">
      <c r="B135" s="32"/>
      <c r="C135" s="75" t="s">
        <v>36</v>
      </c>
      <c r="D135" s="75"/>
      <c r="E135" s="53" t="str">
        <f>IF(E$78="","-",E$78)</f>
        <v>-</v>
      </c>
      <c r="F135" s="53" t="str">
        <f>IF(F$78="","-",F$78)</f>
        <v>-</v>
      </c>
      <c r="G135" s="53" t="str">
        <f t="shared" ref="G135:N135" si="17">IF(G$78="","-",G$78)</f>
        <v>-</v>
      </c>
      <c r="H135" s="53" t="str">
        <f t="shared" si="17"/>
        <v>-</v>
      </c>
      <c r="I135" s="53" t="str">
        <f t="shared" si="17"/>
        <v>-</v>
      </c>
      <c r="J135" s="53" t="str">
        <f t="shared" si="17"/>
        <v>-</v>
      </c>
      <c r="K135" s="53" t="str">
        <f t="shared" si="17"/>
        <v>-</v>
      </c>
      <c r="L135" s="53" t="str">
        <f t="shared" si="17"/>
        <v>-</v>
      </c>
      <c r="M135" s="53" t="str">
        <f t="shared" si="17"/>
        <v>-</v>
      </c>
      <c r="N135" s="53" t="str">
        <f t="shared" si="17"/>
        <v>-</v>
      </c>
      <c r="O135" s="35"/>
      <c r="Q135" s="60"/>
      <c r="R135" s="7"/>
      <c r="S135" s="7" t="s">
        <v>51</v>
      </c>
    </row>
    <row r="136" spans="2:19" ht="18.75" customHeight="1">
      <c r="B136" s="32"/>
      <c r="C136" s="75" t="s">
        <v>42</v>
      </c>
      <c r="D136" s="75"/>
      <c r="E136" s="53" t="str">
        <f>IF(E85="-","-",E$85)</f>
        <v>-</v>
      </c>
      <c r="F136" s="53" t="str">
        <f>IF(F85="-","-",F$85)</f>
        <v>-</v>
      </c>
      <c r="G136" s="53" t="str">
        <f t="shared" ref="G136:N136" si="18">IF(G85="-","-",G$85)</f>
        <v>-</v>
      </c>
      <c r="H136" s="53" t="str">
        <f t="shared" si="18"/>
        <v>-</v>
      </c>
      <c r="I136" s="53" t="str">
        <f t="shared" si="18"/>
        <v>-</v>
      </c>
      <c r="J136" s="53" t="str">
        <f t="shared" si="18"/>
        <v>-</v>
      </c>
      <c r="K136" s="53" t="str">
        <f t="shared" si="18"/>
        <v>-</v>
      </c>
      <c r="L136" s="53" t="str">
        <f t="shared" si="18"/>
        <v>-</v>
      </c>
      <c r="M136" s="53" t="str">
        <f t="shared" si="18"/>
        <v>-</v>
      </c>
      <c r="N136" s="53" t="str">
        <f t="shared" si="18"/>
        <v>-</v>
      </c>
      <c r="O136" s="35"/>
      <c r="Q136" s="60"/>
      <c r="R136" s="7"/>
      <c r="S136" s="7" t="s">
        <v>51</v>
      </c>
    </row>
    <row r="137" spans="2:19" ht="18.75" customHeight="1">
      <c r="B137" s="32"/>
      <c r="C137" s="75" t="s">
        <v>35</v>
      </c>
      <c r="D137" s="75"/>
      <c r="E137" s="52" t="str">
        <f>IF(E85="-","-",(MAX(E97,E86)))</f>
        <v>-</v>
      </c>
      <c r="F137" s="52" t="str">
        <f>IF(F85="-","-",(MAX(F97,F86)))</f>
        <v>-</v>
      </c>
      <c r="G137" s="52" t="str">
        <f t="shared" ref="G137:N137" si="19">IF(G85="-","-",(MAX(G97,G86)))</f>
        <v>-</v>
      </c>
      <c r="H137" s="52" t="str">
        <f t="shared" si="19"/>
        <v>-</v>
      </c>
      <c r="I137" s="52" t="str">
        <f t="shared" si="19"/>
        <v>-</v>
      </c>
      <c r="J137" s="52" t="str">
        <f t="shared" si="19"/>
        <v>-</v>
      </c>
      <c r="K137" s="52" t="str">
        <f t="shared" si="19"/>
        <v>-</v>
      </c>
      <c r="L137" s="52" t="str">
        <f t="shared" si="19"/>
        <v>-</v>
      </c>
      <c r="M137" s="52" t="str">
        <f t="shared" si="19"/>
        <v>-</v>
      </c>
      <c r="N137" s="52" t="str">
        <f t="shared" si="19"/>
        <v>-</v>
      </c>
      <c r="O137" s="35"/>
      <c r="Q137" s="60"/>
      <c r="R137" s="7"/>
      <c r="S137" s="7" t="s">
        <v>51</v>
      </c>
    </row>
    <row r="138" spans="2:19" ht="36">
      <c r="B138" s="32"/>
      <c r="C138" s="77" t="s">
        <v>116</v>
      </c>
      <c r="D138" s="75"/>
      <c r="E138" s="52" t="str">
        <f>IF(E85="-","-",MIN(E89,E99))</f>
        <v>-</v>
      </c>
      <c r="F138" s="52" t="str">
        <f>IF(F85="-","-",MIN(F89,F99))</f>
        <v>-</v>
      </c>
      <c r="G138" s="52" t="str">
        <f t="shared" ref="G138:N138" si="20">IF(G85="-","-",MIN(G89,G99))</f>
        <v>-</v>
      </c>
      <c r="H138" s="52" t="str">
        <f t="shared" si="20"/>
        <v>-</v>
      </c>
      <c r="I138" s="52" t="str">
        <f t="shared" si="20"/>
        <v>-</v>
      </c>
      <c r="J138" s="52" t="str">
        <f t="shared" si="20"/>
        <v>-</v>
      </c>
      <c r="K138" s="52" t="str">
        <f t="shared" si="20"/>
        <v>-</v>
      </c>
      <c r="L138" s="52" t="str">
        <f t="shared" si="20"/>
        <v>-</v>
      </c>
      <c r="M138" s="52" t="str">
        <f t="shared" si="20"/>
        <v>-</v>
      </c>
      <c r="N138" s="52" t="str">
        <f t="shared" si="20"/>
        <v>-</v>
      </c>
      <c r="O138" s="35"/>
      <c r="Q138" s="61" t="s">
        <v>19</v>
      </c>
      <c r="R138" s="54"/>
      <c r="S138" s="7" t="s">
        <v>51</v>
      </c>
    </row>
    <row r="139" spans="2:19" ht="18.75" customHeight="1">
      <c r="B139" s="32"/>
      <c r="C139" s="75" t="s">
        <v>34</v>
      </c>
      <c r="D139" s="75"/>
      <c r="E139" s="52" t="str">
        <f>IF(OR(E85="-",E$78=0),"-",
MIN(E90,E100))</f>
        <v>-</v>
      </c>
      <c r="F139" s="52" t="str">
        <f>IF(OR(F85="-",F$78=0),"-",
MIN(F90,F100))</f>
        <v>-</v>
      </c>
      <c r="G139" s="52" t="str">
        <f t="shared" ref="G139:N139" si="21">IF(OR(G85="-",G$78=0),"-",
MIN(G90,G100))</f>
        <v>-</v>
      </c>
      <c r="H139" s="52" t="str">
        <f t="shared" si="21"/>
        <v>-</v>
      </c>
      <c r="I139" s="52" t="str">
        <f t="shared" si="21"/>
        <v>-</v>
      </c>
      <c r="J139" s="52" t="str">
        <f t="shared" si="21"/>
        <v>-</v>
      </c>
      <c r="K139" s="52" t="str">
        <f t="shared" si="21"/>
        <v>-</v>
      </c>
      <c r="L139" s="52" t="str">
        <f t="shared" si="21"/>
        <v>-</v>
      </c>
      <c r="M139" s="52" t="str">
        <f t="shared" si="21"/>
        <v>-</v>
      </c>
      <c r="N139" s="52" t="str">
        <f t="shared" si="21"/>
        <v>-</v>
      </c>
      <c r="O139" s="35"/>
      <c r="Q139" s="60"/>
      <c r="R139" s="7"/>
      <c r="S139" s="7" t="s">
        <v>51</v>
      </c>
    </row>
    <row r="140" spans="2:19" ht="18.75" customHeight="1">
      <c r="B140" s="32"/>
      <c r="C140" s="75" t="s">
        <v>94</v>
      </c>
      <c r="D140" s="75"/>
      <c r="E140" s="53" t="str">
        <f>IF(E108="","-",E108)</f>
        <v>-</v>
      </c>
      <c r="F140" s="53" t="str">
        <f>IF(F108="","-",F108)</f>
        <v>-</v>
      </c>
      <c r="G140" s="53" t="str">
        <f t="shared" ref="G140:N140" si="22">IF(G108="","-",G108)</f>
        <v>-</v>
      </c>
      <c r="H140" s="53" t="str">
        <f t="shared" si="22"/>
        <v>-</v>
      </c>
      <c r="I140" s="53" t="str">
        <f t="shared" si="22"/>
        <v>-</v>
      </c>
      <c r="J140" s="53" t="str">
        <f t="shared" si="22"/>
        <v>-</v>
      </c>
      <c r="K140" s="53" t="str">
        <f t="shared" si="22"/>
        <v>-</v>
      </c>
      <c r="L140" s="53" t="str">
        <f t="shared" si="22"/>
        <v>-</v>
      </c>
      <c r="M140" s="53" t="str">
        <f t="shared" si="22"/>
        <v>-</v>
      </c>
      <c r="N140" s="53" t="str">
        <f t="shared" si="22"/>
        <v>-</v>
      </c>
      <c r="O140" s="35"/>
      <c r="Q140" s="60"/>
      <c r="R140" s="7"/>
      <c r="S140" s="7" t="s">
        <v>51</v>
      </c>
    </row>
    <row r="141" spans="2:19" ht="7.5" customHeight="1">
      <c r="B141" s="55"/>
      <c r="C141" s="56"/>
      <c r="D141" s="56"/>
      <c r="E141" s="57"/>
      <c r="F141" s="57"/>
      <c r="G141" s="57"/>
      <c r="H141" s="57"/>
      <c r="I141" s="57"/>
      <c r="J141" s="57"/>
      <c r="K141" s="57"/>
      <c r="L141" s="57"/>
      <c r="M141" s="57"/>
      <c r="N141" s="57"/>
      <c r="O141" s="58"/>
      <c r="Q141" s="60"/>
      <c r="R141" s="7"/>
      <c r="S141" s="7"/>
    </row>
    <row r="142" spans="2:19" ht="7.5" customHeight="1">
      <c r="B142" s="32"/>
      <c r="C142" s="66"/>
      <c r="D142" s="66"/>
      <c r="E142" s="36"/>
      <c r="F142" s="36"/>
      <c r="G142" s="36"/>
      <c r="H142" s="36"/>
      <c r="I142" s="36"/>
      <c r="J142" s="36"/>
      <c r="K142" s="36"/>
      <c r="L142" s="36"/>
      <c r="M142" s="36"/>
      <c r="N142" s="36"/>
      <c r="O142" s="35"/>
      <c r="Q142" s="60"/>
      <c r="R142" s="7"/>
      <c r="S142" s="7"/>
    </row>
    <row r="143" spans="2:19" ht="50.45" customHeight="1">
      <c r="B143" s="32"/>
      <c r="C143" s="130" t="s">
        <v>65</v>
      </c>
      <c r="D143" s="131"/>
      <c r="E143" s="131"/>
      <c r="F143" s="132" t="s">
        <v>67</v>
      </c>
      <c r="G143" s="132"/>
      <c r="H143" s="132"/>
      <c r="I143" s="133"/>
      <c r="J143" s="36"/>
      <c r="K143" s="36"/>
      <c r="L143" s="36"/>
      <c r="M143" s="36"/>
      <c r="N143" s="36"/>
      <c r="O143" s="35"/>
      <c r="Q143" s="61" t="s">
        <v>20</v>
      </c>
      <c r="R143" s="7"/>
      <c r="S143" s="7"/>
    </row>
    <row r="144" spans="2:19" ht="7.5" customHeight="1">
      <c r="B144" s="55"/>
      <c r="C144" s="56"/>
      <c r="D144" s="56"/>
      <c r="E144" s="57"/>
      <c r="F144" s="57"/>
      <c r="G144" s="57"/>
      <c r="H144" s="57"/>
      <c r="I144" s="57"/>
      <c r="J144" s="57"/>
      <c r="K144" s="57"/>
      <c r="L144" s="57"/>
      <c r="M144" s="57"/>
      <c r="N144" s="57"/>
      <c r="O144" s="58"/>
      <c r="Q144" s="60"/>
      <c r="R144" s="7"/>
      <c r="S144" s="7"/>
    </row>
  </sheetData>
  <sheetProtection algorithmName="SHA-512" hashValue="C4LtuTb7DlGPq8bu47mlY7Kz9wRMCB9cVLZjX+6opyOXkDyP9iOE7Nkp3dmwZJOzPYSlfGpIyx7hunpv/kDrfg==" saltValue="86DTFyMviYeW99f++GkyfQ==" spinCount="100000" sheet="1" objects="1" scenarios="1"/>
  <protectedRanges>
    <protectedRange sqref="E61:N63 E52 E71 E75:N75 E115:E117 H115:H117 H121:H126 E111:N111 E65 E57:N59 E77:N78 E83:N83 E95:N97 E107:N109 E132:N132 E121:E126" name="Plage4"/>
    <protectedRange sqref="H52" name="Plage4_1"/>
  </protectedRanges>
  <mergeCells count="122">
    <mergeCell ref="C143:E143"/>
    <mergeCell ref="F143:I143"/>
    <mergeCell ref="C86:D86"/>
    <mergeCell ref="C87:D87"/>
    <mergeCell ref="C88:D88"/>
    <mergeCell ref="C89:D89"/>
    <mergeCell ref="C90:D90"/>
    <mergeCell ref="C136:D136"/>
    <mergeCell ref="C137:D137"/>
    <mergeCell ref="C138:D138"/>
    <mergeCell ref="C139:D139"/>
    <mergeCell ref="C100:D100"/>
    <mergeCell ref="C128:N128"/>
    <mergeCell ref="C132:D132"/>
    <mergeCell ref="C133:D133"/>
    <mergeCell ref="C134:D134"/>
    <mergeCell ref="C135:D135"/>
    <mergeCell ref="C102:N102"/>
    <mergeCell ref="C103:N103"/>
    <mergeCell ref="C108:D108"/>
    <mergeCell ref="C107:D107"/>
    <mergeCell ref="C109:D109"/>
    <mergeCell ref="C119:N119"/>
    <mergeCell ref="C95:D95"/>
    <mergeCell ref="C68:N68"/>
    <mergeCell ref="C69:N69"/>
    <mergeCell ref="C78:D78"/>
    <mergeCell ref="C80:N80"/>
    <mergeCell ref="C81:N81"/>
    <mergeCell ref="C84:D84"/>
    <mergeCell ref="C58:D58"/>
    <mergeCell ref="C59:D59"/>
    <mergeCell ref="C60:D60"/>
    <mergeCell ref="C61:D61"/>
    <mergeCell ref="C62:D62"/>
    <mergeCell ref="C63:D63"/>
    <mergeCell ref="C71:D71"/>
    <mergeCell ref="F71:M71"/>
    <mergeCell ref="F73:G73"/>
    <mergeCell ref="I73:J73"/>
    <mergeCell ref="L73:M73"/>
    <mergeCell ref="E75:N75"/>
    <mergeCell ref="C66:D66"/>
    <mergeCell ref="C65:D65"/>
    <mergeCell ref="C75:D75"/>
    <mergeCell ref="C77:D77"/>
    <mergeCell ref="C83:D83"/>
    <mergeCell ref="F66:N66"/>
    <mergeCell ref="C55:N55"/>
    <mergeCell ref="B37:O37"/>
    <mergeCell ref="D41:N41"/>
    <mergeCell ref="D42:N42"/>
    <mergeCell ref="D44:N44"/>
    <mergeCell ref="D45:N45"/>
    <mergeCell ref="C47:N47"/>
    <mergeCell ref="C52:D52"/>
    <mergeCell ref="F52:G52"/>
    <mergeCell ref="C116:D116"/>
    <mergeCell ref="C57:D57"/>
    <mergeCell ref="E2:O2"/>
    <mergeCell ref="B4:O4"/>
    <mergeCell ref="B6:O6"/>
    <mergeCell ref="C9:N9"/>
    <mergeCell ref="C15:N15"/>
    <mergeCell ref="C16:N16"/>
    <mergeCell ref="B26:O26"/>
    <mergeCell ref="B27:O27"/>
    <mergeCell ref="B28:O28"/>
    <mergeCell ref="E30:N30"/>
    <mergeCell ref="E32:N32"/>
    <mergeCell ref="E34:N34"/>
    <mergeCell ref="C20:N20"/>
    <mergeCell ref="C18:N18"/>
    <mergeCell ref="C22:N22"/>
    <mergeCell ref="C23:N23"/>
    <mergeCell ref="C12:N12"/>
    <mergeCell ref="C11:N11"/>
    <mergeCell ref="C13:N13"/>
    <mergeCell ref="C48:N48"/>
    <mergeCell ref="B50:O50"/>
    <mergeCell ref="C54:N54"/>
    <mergeCell ref="C92:N92"/>
    <mergeCell ref="C93:N93"/>
    <mergeCell ref="C96:D96"/>
    <mergeCell ref="C97:D97"/>
    <mergeCell ref="C98:D98"/>
    <mergeCell ref="C99:D99"/>
    <mergeCell ref="C85:D85"/>
    <mergeCell ref="H123:N123"/>
    <mergeCell ref="C126:D126"/>
    <mergeCell ref="F126:G126"/>
    <mergeCell ref="H126:N126"/>
    <mergeCell ref="H116:N116"/>
    <mergeCell ref="F116:G116"/>
    <mergeCell ref="C115:D115"/>
    <mergeCell ref="F115:G115"/>
    <mergeCell ref="H115:N115"/>
    <mergeCell ref="F117:G117"/>
    <mergeCell ref="H117:N117"/>
    <mergeCell ref="C105:N105"/>
    <mergeCell ref="C113:N113"/>
    <mergeCell ref="C114:N114"/>
    <mergeCell ref="C117:D117"/>
    <mergeCell ref="C111:D111"/>
    <mergeCell ref="E111:N111"/>
    <mergeCell ref="C140:D140"/>
    <mergeCell ref="C130:D130"/>
    <mergeCell ref="C120:N120"/>
    <mergeCell ref="F121:G121"/>
    <mergeCell ref="C124:D124"/>
    <mergeCell ref="H124:N124"/>
    <mergeCell ref="C122:D122"/>
    <mergeCell ref="F124:G124"/>
    <mergeCell ref="H122:N122"/>
    <mergeCell ref="C125:D125"/>
    <mergeCell ref="F122:G122"/>
    <mergeCell ref="H125:N125"/>
    <mergeCell ref="C121:D121"/>
    <mergeCell ref="H121:N121"/>
    <mergeCell ref="F125:G125"/>
    <mergeCell ref="C123:D123"/>
    <mergeCell ref="F123:G123"/>
  </mergeCells>
  <conditionalFormatting sqref="E62:E63">
    <cfRule type="expression" dxfId="13" priority="85">
      <formula>IF(E$61="Non",1,0)</formula>
    </cfRule>
  </conditionalFormatting>
  <conditionalFormatting sqref="E97">
    <cfRule type="expression" dxfId="12" priority="82">
      <formula>IF(E$96="Non",1,0)</formula>
    </cfRule>
  </conditionalFormatting>
  <conditionalFormatting sqref="E98:E100">
    <cfRule type="expression" dxfId="11" priority="80">
      <formula>IF(E$96="Non",1,0)</formula>
    </cfRule>
  </conditionalFormatting>
  <conditionalFormatting sqref="H52">
    <cfRule type="expression" dxfId="10" priority="79">
      <formula>IF($E$52="Non",1,0)</formula>
    </cfRule>
  </conditionalFormatting>
  <conditionalFormatting sqref="E73 H73 K73 N73 E78:N78">
    <cfRule type="expression" dxfId="9" priority="76">
      <formula>IF($E$71="Non",1,0)</formula>
    </cfRule>
  </conditionalFormatting>
  <conditionalFormatting sqref="E65">
    <cfRule type="expression" dxfId="8" priority="67">
      <formula>IF($E$52="Non",1,0)</formula>
    </cfRule>
  </conditionalFormatting>
  <conditionalFormatting sqref="F62:F63">
    <cfRule type="expression" dxfId="7" priority="29">
      <formula>IF(F$61="Non",1,0)</formula>
    </cfRule>
  </conditionalFormatting>
  <conditionalFormatting sqref="A1:XFD86 A87:B87 E87:XFD87 A88:XFD1048576">
    <cfRule type="containsText" dxfId="6" priority="26" operator="containsText" text="⚠">
      <formula>NOT(ISERROR(SEARCH("⚠",A1)))</formula>
    </cfRule>
  </conditionalFormatting>
  <conditionalFormatting sqref="F97">
    <cfRule type="expression" dxfId="5" priority="25">
      <formula>IF(F$96="Non",1,0)</formula>
    </cfRule>
  </conditionalFormatting>
  <conditionalFormatting sqref="F98:F100">
    <cfRule type="expression" dxfId="4" priority="24">
      <formula>IF(F$96="Non",1,0)</formula>
    </cfRule>
  </conditionalFormatting>
  <conditionalFormatting sqref="G97:N97">
    <cfRule type="expression" dxfId="3" priority="13">
      <formula>IF(G$96="Non",1,0)</formula>
    </cfRule>
  </conditionalFormatting>
  <conditionalFormatting sqref="G98:N100">
    <cfRule type="expression" dxfId="2" priority="12">
      <formula>IF(G$96="Non",1,0)</formula>
    </cfRule>
  </conditionalFormatting>
  <conditionalFormatting sqref="G62:N63">
    <cfRule type="expression" dxfId="1" priority="9">
      <formula>IF(G$61="Non",1,0)</formula>
    </cfRule>
  </conditionalFormatting>
  <conditionalFormatting sqref="C87:D87">
    <cfRule type="containsText" dxfId="0" priority="1" operator="containsText" text="⚠">
      <formula>NOT(ISERROR(SEARCH("⚠",C87)))</formula>
    </cfRule>
  </conditionalFormatting>
  <hyperlinks>
    <hyperlink ref="C16" r:id="rId1"/>
    <hyperlink ref="C23" r:id="rId2"/>
    <hyperlink ref="C114" r:id="rId3"/>
  </hyperlinks>
  <pageMargins left="0.23622047244094491" right="0.23622047244094491" top="0.74803149606299213" bottom="0.74803149606299213" header="0.31496062992125984" footer="0.31496062992125984"/>
  <pageSetup paperSize="9" scale="50" fitToHeight="0" orientation="landscape" horizontalDpi="300" verticalDpi="300" r:id="rId4"/>
  <headerFooter>
    <oddHeader>&amp;L&amp;"Montserrat,Normal"&amp;8FORMULAIRE D'AIDE AU RESPECT DES RÈGLES ET RECOMMANDATIONS DU ZONAGE PLUVIAL
VALANT JUSTIFICATIF DE DIMENSIONNEMENT DANS LE CADRE D'UNE DEMANDE D'URBANISME</oddHeader>
    <oddFooter>&amp;CPage &amp;P de &amp;N</oddFooter>
  </headerFooter>
  <drawing r:id="rId5"/>
  <extLst>
    <ext xmlns:x14="http://schemas.microsoft.com/office/spreadsheetml/2009/9/main" uri="{CCE6A557-97BC-4b89-ADB6-D9C93CAAB3DF}">
      <x14:dataValidations xmlns:xm="http://schemas.microsoft.com/office/excel/2006/main" count="12">
        <x14:dataValidation type="list" allowBlank="1" showInputMessage="1" showErrorMessage="1">
          <x14:formula1>
            <xm:f>Listes!$M$2:$M$5</xm:f>
          </x14:formula1>
          <xm:sqref>H73</xm:sqref>
        </x14:dataValidation>
        <x14:dataValidation type="list" allowBlank="1" showInputMessage="1" showErrorMessage="1">
          <x14:formula1>
            <xm:f>Listes!$K$2:$K$12</xm:f>
          </x14:formula1>
          <xm:sqref>E73</xm:sqref>
        </x14:dataValidation>
        <x14:dataValidation type="list" allowBlank="1" showInputMessage="1" showErrorMessage="1">
          <x14:formula1>
            <xm:f>Listes!$A$2:$A$3</xm:f>
          </x14:formula1>
          <xm:sqref>C39 C41 C44</xm:sqref>
        </x14:dataValidation>
        <x14:dataValidation type="list" allowBlank="1" showInputMessage="1" showErrorMessage="1">
          <x14:formula1>
            <xm:f>Listes!$C$2:$C$3</xm:f>
          </x14:formula1>
          <xm:sqref>E61:N61 E71 E52 E96:N96</xm:sqref>
        </x14:dataValidation>
        <x14:dataValidation type="list" allowBlank="1" showInputMessage="1" showErrorMessage="1">
          <x14:formula1>
            <xm:f>Listes!$E$2:$E$4</xm:f>
          </x14:formula1>
          <xm:sqref>E63:N63</xm:sqref>
        </x14:dataValidation>
        <x14:dataValidation type="list" allowBlank="1" showInputMessage="1" showErrorMessage="1">
          <x14:formula1>
            <xm:f>Listes!$G$2:$G$3</xm:f>
          </x14:formula1>
          <xm:sqref>E84:N84</xm:sqref>
        </x14:dataValidation>
        <x14:dataValidation type="list" allowBlank="1" showInputMessage="1" showErrorMessage="1">
          <x14:formula1>
            <xm:f>Listes!$I$2:$I$4</xm:f>
          </x14:formula1>
          <xm:sqref>K73</xm:sqref>
        </x14:dataValidation>
        <x14:dataValidation type="list" allowBlank="1" showInputMessage="1" showErrorMessage="1">
          <x14:formula1>
            <xm:f>Listes!$O$2:$O$5</xm:f>
          </x14:formula1>
          <xm:sqref>N73</xm:sqref>
        </x14:dataValidation>
        <x14:dataValidation type="list" allowBlank="1" showInputMessage="1" showErrorMessage="1">
          <x14:formula1>
            <xm:f>Listes!$C$5:$C$6</xm:f>
          </x14:formula1>
          <xm:sqref>E108:N109 E124</xm:sqref>
        </x14:dataValidation>
        <x14:dataValidation type="list" allowBlank="1" showInputMessage="1" showErrorMessage="1">
          <x14:formula1>
            <xm:f>Listes!$C$9:$C$10</xm:f>
          </x14:formula1>
          <xm:sqref>E115:E117</xm:sqref>
        </x14:dataValidation>
        <x14:dataValidation type="list" allowBlank="1" showInputMessage="1" showErrorMessage="1">
          <x14:formula1>
            <xm:f>Listes!$C$9:$C$10</xm:f>
          </x14:formula1>
          <xm:sqref>E126</xm:sqref>
        </x14:dataValidation>
        <x14:dataValidation type="list" allowBlank="1" showInputMessage="1" showErrorMessage="1">
          <x14:formula1>
            <xm:f>Listes!$C$5:$C$7</xm:f>
          </x14:formula1>
          <xm:sqref>E121:E123 E125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showGridLines="0" zoomScaleNormal="100" workbookViewId="0">
      <selection activeCell="C7" sqref="C7"/>
    </sheetView>
  </sheetViews>
  <sheetFormatPr baseColWidth="10" defaultColWidth="14.25" defaultRowHeight="15"/>
  <cols>
    <col min="1" max="1" width="23.375" style="4" customWidth="1"/>
    <col min="2" max="2" width="1.375" style="4" customWidth="1"/>
    <col min="3" max="3" width="14.25" style="4"/>
    <col min="4" max="4" width="1.375" style="4" customWidth="1"/>
    <col min="5" max="5" width="14.25" style="4"/>
    <col min="6" max="6" width="1.375" style="4" customWidth="1"/>
    <col min="7" max="7" width="28.375" style="4" customWidth="1"/>
    <col min="8" max="8" width="1.375" style="4" customWidth="1"/>
    <col min="9" max="9" width="13.25" style="4" bestFit="1" customWidth="1"/>
    <col min="10" max="10" width="1.375" style="4" customWidth="1"/>
    <col min="11" max="11" width="13.25" style="4" bestFit="1" customWidth="1"/>
    <col min="12" max="12" width="1.375" style="4" customWidth="1"/>
    <col min="13" max="13" width="15.125" style="4" bestFit="1" customWidth="1"/>
    <col min="14" max="14" width="1.375" style="4" customWidth="1"/>
    <col min="15" max="15" width="15.125" style="4" bestFit="1" customWidth="1"/>
    <col min="16" max="16384" width="14.25" style="4"/>
  </cols>
  <sheetData>
    <row r="1" spans="1:15" s="2" customFormat="1" ht="12.75">
      <c r="A1" s="1" t="s">
        <v>17</v>
      </c>
      <c r="C1" s="1" t="s">
        <v>12</v>
      </c>
      <c r="E1" s="1" t="s">
        <v>18</v>
      </c>
      <c r="G1" s="1" t="s">
        <v>11</v>
      </c>
      <c r="I1" s="1" t="s">
        <v>71</v>
      </c>
      <c r="K1" s="1" t="s">
        <v>33</v>
      </c>
      <c r="M1" s="1" t="s">
        <v>32</v>
      </c>
      <c r="O1" s="1" t="s">
        <v>75</v>
      </c>
    </row>
    <row r="2" spans="1:15">
      <c r="A2" s="3"/>
      <c r="C2" s="3" t="s">
        <v>10</v>
      </c>
      <c r="E2" s="3" t="s">
        <v>13</v>
      </c>
      <c r="G2" s="3" t="s">
        <v>9</v>
      </c>
      <c r="I2" s="3" t="s">
        <v>72</v>
      </c>
      <c r="K2" s="3">
        <v>1</v>
      </c>
      <c r="M2" s="3" t="s">
        <v>31</v>
      </c>
      <c r="O2" s="3" t="s">
        <v>76</v>
      </c>
    </row>
    <row r="3" spans="1:15">
      <c r="A3" s="5" t="s">
        <v>5</v>
      </c>
      <c r="C3" s="5" t="s">
        <v>8</v>
      </c>
      <c r="E3" s="5" t="s">
        <v>14</v>
      </c>
      <c r="G3" s="5" t="s">
        <v>7</v>
      </c>
      <c r="I3" s="3" t="s">
        <v>73</v>
      </c>
      <c r="K3" s="3">
        <v>2</v>
      </c>
      <c r="M3" s="3" t="s">
        <v>30</v>
      </c>
      <c r="O3" s="3" t="s">
        <v>77</v>
      </c>
    </row>
    <row r="4" spans="1:15">
      <c r="E4" s="5" t="s">
        <v>15</v>
      </c>
      <c r="I4" s="3" t="s">
        <v>74</v>
      </c>
      <c r="K4" s="3">
        <v>3</v>
      </c>
      <c r="M4" s="3" t="s">
        <v>29</v>
      </c>
      <c r="O4" s="3" t="s">
        <v>78</v>
      </c>
    </row>
    <row r="5" spans="1:15">
      <c r="C5" s="5" t="s">
        <v>10</v>
      </c>
      <c r="K5" s="3">
        <v>4</v>
      </c>
      <c r="M5" s="3" t="s">
        <v>28</v>
      </c>
      <c r="O5" s="3" t="s">
        <v>79</v>
      </c>
    </row>
    <row r="6" spans="1:15">
      <c r="C6" s="5" t="s">
        <v>82</v>
      </c>
      <c r="K6" s="3">
        <v>5</v>
      </c>
    </row>
    <row r="7" spans="1:15">
      <c r="C7" s="5" t="s">
        <v>118</v>
      </c>
      <c r="K7" s="3">
        <v>6</v>
      </c>
    </row>
    <row r="8" spans="1:15">
      <c r="K8" s="3">
        <v>7</v>
      </c>
    </row>
    <row r="9" spans="1:15">
      <c r="C9" s="5" t="s">
        <v>88</v>
      </c>
      <c r="K9" s="3">
        <v>8</v>
      </c>
    </row>
    <row r="10" spans="1:15">
      <c r="C10" s="5" t="s">
        <v>8</v>
      </c>
      <c r="K10" s="3">
        <v>9</v>
      </c>
    </row>
    <row r="11" spans="1:15">
      <c r="C11" s="5" t="s">
        <v>118</v>
      </c>
      <c r="K11" s="3">
        <v>10</v>
      </c>
    </row>
    <row r="12" spans="1:15">
      <c r="K12" s="3" t="s">
        <v>27</v>
      </c>
    </row>
  </sheetData>
  <sheetProtection algorithmName="SHA-512" hashValue="mZDvje/doqJTQtgQlAU5GeyfbdmGWFkOi3U5xRHBC2awx1irBgRPQEWvkRHsC7gIW+EgqN+MTNXFB08RYPgPzA==" saltValue="Ib+gvyrXH96GMVfMoRvl4g==" spinCount="100000" sheet="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Formulaire formules</vt:lpstr>
      <vt:lpstr>Listes</vt:lpstr>
      <vt:lpstr>'Formulaire formules'!Zone_d_impression</vt:lpstr>
      <vt:lpstr>Listes!Zone_d_impression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cg@sepia-conseils.fr</dc:creator>
  <cp:lastModifiedBy>Johann Debril</cp:lastModifiedBy>
  <cp:lastPrinted>2026-01-08T14:48:29Z</cp:lastPrinted>
  <dcterms:created xsi:type="dcterms:W3CDTF">2024-07-11T13:50:52Z</dcterms:created>
  <dcterms:modified xsi:type="dcterms:W3CDTF">2026-04-13T15:02:28Z</dcterms:modified>
</cp:coreProperties>
</file>